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 activeTab="3"/>
  </bookViews>
  <sheets>
    <sheet name="Р 1. (1.1.1 (р.1.))" sheetId="7" r:id="rId1"/>
    <sheet name="Р.1.(п.1.1.1 (р.2))" sheetId="4" r:id="rId2"/>
    <sheet name="Р.1. (п.1.3.1.)" sheetId="5" r:id="rId3"/>
    <sheet name="Р.1( п.1.4)" sheetId="6" r:id="rId4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6"/>
  <c r="T17" i="4"/>
  <c r="T10"/>
  <c r="R15"/>
  <c r="R16"/>
  <c r="R17"/>
  <c r="R21"/>
  <c r="R10"/>
  <c r="P15"/>
  <c r="P16"/>
  <c r="P17"/>
  <c r="P21"/>
  <c r="P10"/>
  <c r="H15"/>
  <c r="H17"/>
  <c r="H10"/>
  <c r="F9"/>
  <c r="F10"/>
  <c r="F11"/>
  <c r="F13"/>
  <c r="F15"/>
  <c r="F16"/>
  <c r="F17"/>
  <c r="F21"/>
  <c r="F24"/>
  <c r="F8"/>
  <c r="S35"/>
  <c r="Q35"/>
  <c r="O35"/>
  <c r="G35"/>
  <c r="E35"/>
  <c r="S10"/>
  <c r="Q10"/>
  <c r="G10"/>
  <c r="E10"/>
  <c r="C10"/>
  <c r="S17"/>
  <c r="Q17"/>
  <c r="E17"/>
  <c r="F41" i="7"/>
  <c r="D41"/>
  <c r="E8" i="4" l="1"/>
  <c r="E16"/>
  <c r="M12" i="5"/>
  <c r="F13"/>
  <c r="F19"/>
  <c r="F12"/>
  <c r="Q21" i="4"/>
  <c r="Q16"/>
  <c r="Q15"/>
  <c r="G17"/>
  <c r="G15"/>
  <c r="E21"/>
  <c r="E15"/>
  <c r="E13"/>
  <c r="E9" l="1"/>
  <c r="D19" i="7"/>
  <c r="M9" i="5"/>
  <c r="M25" s="1"/>
  <c r="L9"/>
  <c r="L25" s="1"/>
  <c r="J29" i="6"/>
  <c r="D26" i="7" l="1"/>
  <c r="C26"/>
  <c r="D18"/>
  <c r="C18"/>
  <c r="C41" s="1"/>
  <c r="E17"/>
  <c r="E10"/>
  <c r="E8"/>
  <c r="F8" l="1"/>
  <c r="F17"/>
  <c r="E18"/>
  <c r="F19"/>
  <c r="E26"/>
  <c r="E27"/>
  <c r="E19"/>
  <c r="F27" l="1"/>
  <c r="F26"/>
  <c r="F10"/>
  <c r="F18"/>
  <c r="C29" i="6" l="1"/>
  <c r="N29" l="1"/>
  <c r="C11" i="4" l="1"/>
  <c r="E19" i="5"/>
  <c r="F9" l="1"/>
  <c r="F25" s="1"/>
  <c r="G9"/>
  <c r="G25" s="1"/>
  <c r="E13"/>
  <c r="E12"/>
  <c r="E9" l="1"/>
  <c r="O17" i="4" l="1"/>
  <c r="C17" s="1"/>
  <c r="O16"/>
  <c r="C16" s="1"/>
  <c r="O15"/>
  <c r="C15" s="1"/>
  <c r="C24"/>
  <c r="C9"/>
  <c r="D9" i="5"/>
  <c r="C9" s="1"/>
  <c r="C19"/>
  <c r="C13"/>
  <c r="C12"/>
  <c r="O10" i="4" l="1"/>
  <c r="O21"/>
  <c r="C25" i="5"/>
  <c r="C8" i="4"/>
  <c r="C13"/>
  <c r="C35" l="1"/>
  <c r="C21"/>
  <c r="D8" l="1"/>
  <c r="D9"/>
  <c r="D10" l="1"/>
  <c r="D17"/>
  <c r="D15"/>
  <c r="D13"/>
  <c r="D16"/>
  <c r="D21"/>
  <c r="D11"/>
  <c r="D24"/>
  <c r="D35" l="1"/>
</calcChain>
</file>

<file path=xl/sharedStrings.xml><?xml version="1.0" encoding="utf-8"?>
<sst xmlns="http://schemas.openxmlformats.org/spreadsheetml/2006/main" count="200" uniqueCount="152">
  <si>
    <t>всего</t>
  </si>
  <si>
    <t>Итого</t>
  </si>
  <si>
    <t>x</t>
  </si>
  <si>
    <t>Код строки</t>
  </si>
  <si>
    <t>По выплате заработной платы</t>
  </si>
  <si>
    <t>По выплате стипендий, пособий, пенсий</t>
  </si>
  <si>
    <t>По перечислению в бюджет, всего</t>
  </si>
  <si>
    <t>в том числе:</t>
  </si>
  <si>
    <t>по перечислению удержанного налога на доходы физических лиц</t>
  </si>
  <si>
    <t>по оплате страховых взносов на обязательное социальное страхование</t>
  </si>
  <si>
    <t>по оплате налогов, сборов, за исключением страховых взносов на обязательное социальное страхование</t>
  </si>
  <si>
    <t>по возврату в бюджет средств субсидий (грантов в форме субсидий)</t>
  </si>
  <si>
    <t>из них:</t>
  </si>
  <si>
    <t>в связи с недостижением результатов предоставления субсидий (грантов в форме субсидий)</t>
  </si>
  <si>
    <t>в связи с невыполнением условий соглашений, в том числе по софинансированию расходов</t>
  </si>
  <si>
    <t>По оплате товаров, работ, услуг, всего</t>
  </si>
  <si>
    <t>по публичным договорам</t>
  </si>
  <si>
    <t>По оплате прочих расходов, всего</t>
  </si>
  <si>
    <t>по выплатам, связанным с причинением вреда гражданам</t>
  </si>
  <si>
    <t>Раздел 2. Сведения о выплатах учреждения</t>
  </si>
  <si>
    <t>Наименование показателя</t>
  </si>
  <si>
    <t>Сумма выплат за отчетный период, всего</t>
  </si>
  <si>
    <t>Доля в общей сумме выплат, %</t>
  </si>
  <si>
    <t>в том числе по источникам финансового обеспечения обязательств по выплатам</t>
  </si>
  <si>
    <t>за счет средств субсидии на выполнение государственного задания</t>
  </si>
  <si>
    <t>доля в общей сумме выплат, отраженных в графе 3, %</t>
  </si>
  <si>
    <t>за счет средств субсидии на иные цели</t>
  </si>
  <si>
    <t>за счет средств гранта в форме субсидии</t>
  </si>
  <si>
    <t>ОМС</t>
  </si>
  <si>
    <t>за счет средств от приносящей доход деятельности, всего</t>
  </si>
  <si>
    <t>за счет средств, полученных от оказания услуг, выполнения работ, реализации продукции</t>
  </si>
  <si>
    <t>за счет безвозмездных поступлений</t>
  </si>
  <si>
    <t>из федерального бюджета</t>
  </si>
  <si>
    <t>из бюджетов субъектов Российской Федерации и местных бюджетов</t>
  </si>
  <si>
    <t>Оплата труда и компенсационные выплаты работникам</t>
  </si>
  <si>
    <t>Взносы по обязательному социальному страхованию</t>
  </si>
  <si>
    <t>Приобретение товаров, работ, услуг, всего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</si>
  <si>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</si>
  <si>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</si>
  <si>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</si>
  <si>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</si>
  <si>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</si>
  <si>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Обслуживание долговых обязательств</t>
  </si>
  <si>
    <t>Безвозмездные перечисления организациям</t>
  </si>
  <si>
    <t>Социальное обеспечение</t>
  </si>
  <si>
    <t>Уплата налогов, сборов, прочих платежей в бюджет (за исключением взносов по обязательному социальному страхованию), всего</t>
  </si>
  <si>
    <t>налог на добавленную стоимость</t>
  </si>
  <si>
    <t>налог на имущество организаций</t>
  </si>
  <si>
    <t>земельный налог</t>
  </si>
  <si>
    <t>транспортный налог</t>
  </si>
  <si>
    <t>водный налог</t>
  </si>
  <si>
    <t>государственные пошлины</t>
  </si>
  <si>
    <t>Приобретение финансовых активов, всего:</t>
  </si>
  <si>
    <t>приобретение акций и иные формы участия в капитале</t>
  </si>
  <si>
    <t>Иные выплаты, всего</t>
  </si>
  <si>
    <t>перечисление денежных средств на депозитные счета</t>
  </si>
  <si>
    <t>1.3.1 Сведения о кредиторской задолженности и обязательствах учреждения</t>
  </si>
  <si>
    <t>Объем кредиторской задолженности на начало года</t>
  </si>
  <si>
    <t>Объем кредиторской задолженности на конец отчетного периода</t>
  </si>
  <si>
    <t>Объем отложенных обязательств учреждения</t>
  </si>
  <si>
    <t>из нее срок оплаты наступил в отчетном финансовом году</t>
  </si>
  <si>
    <t>из нее срок оплаты наступает в:</t>
  </si>
  <si>
    <t>1 квартале, всего</t>
  </si>
  <si>
    <t>из нее: в январе</t>
  </si>
  <si>
    <t>2 квартале</t>
  </si>
  <si>
    <t>3 квартале</t>
  </si>
  <si>
    <t>4 квартале</t>
  </si>
  <si>
    <t>в очередном финансовом году и плановом периоде</t>
  </si>
  <si>
    <t>по оплате труда</t>
  </si>
  <si>
    <t>по претензионным требованиям</t>
  </si>
  <si>
    <t>по непоступившим расчетным документам</t>
  </si>
  <si>
    <t>иные</t>
  </si>
  <si>
    <t>в связи с невыполнением государственного задания</t>
  </si>
  <si>
    <t>из них:                       приобретение ценных бумаг, кроме акций и иных форм участия в капитале</t>
  </si>
  <si>
    <t>из них:                          перечисление денежных обеспечений</t>
  </si>
  <si>
    <t>из них:                            налог на прибыль</t>
  </si>
  <si>
    <t>из них:                                  услуги связи</t>
  </si>
  <si>
    <t>1.4. Сведения о просроченной кредиторской задолженности</t>
  </si>
  <si>
    <t>Объем просроченной кредиторской задолженности на начало года</t>
  </si>
  <si>
    <t>Предельно допустимые</t>
  </si>
  <si>
    <t>Объем просроченной кредиторской задолженности на конец отчетного периода</t>
  </si>
  <si>
    <t>Изменение кредиторской задолженности &lt;6&gt;</t>
  </si>
  <si>
    <t>Причина образования</t>
  </si>
  <si>
    <t>Меры, принимаемые по погашению просроченной кредиторской задолженности</t>
  </si>
  <si>
    <t xml:space="preserve"> значения просроченной кредиторской задолженности</t>
  </si>
  <si>
    <t>&lt;3&gt;</t>
  </si>
  <si>
    <t>из нее по исполнительным листам</t>
  </si>
  <si>
    <t>значение</t>
  </si>
  <si>
    <t xml:space="preserve">срок, </t>
  </si>
  <si>
    <t>в том числе по срокам</t>
  </si>
  <si>
    <t>сумма, руб.</t>
  </si>
  <si>
    <t>в процентах</t>
  </si>
  <si>
    <t xml:space="preserve">в </t>
  </si>
  <si>
    <t>дней</t>
  </si>
  <si>
    <t>менее 30 дней просрочки</t>
  </si>
  <si>
    <t xml:space="preserve">от 30 до </t>
  </si>
  <si>
    <t>от 90 до 180 дней просрочки</t>
  </si>
  <si>
    <t>более 180 дней просрочки</t>
  </si>
  <si>
    <t>абсолютных величинах &lt;4&gt;</t>
  </si>
  <si>
    <t>процентах &lt;5&gt;</t>
  </si>
  <si>
    <t>90 дней просрочки</t>
  </si>
  <si>
    <t>отсутствие финансирования</t>
  </si>
  <si>
    <t>предоставление заявки на финансирование с местного бюджета</t>
  </si>
  <si>
    <t>в связи с невыполнением муниципального задания</t>
  </si>
  <si>
    <t>--------------------------------</t>
  </si>
  <si>
    <t>&lt;3&gt; Указываются предельно допустимые значения, установленные органом, осуществляющим функции и полномочия учредителя.</t>
  </si>
  <si>
    <t>&lt;4&gt; Заполняется в случае, если значения просроченной кредиторской задолженности установлены органом, осуществляющим функции и полномочия учредителя, в абсолютных значениях (рублях).</t>
  </si>
  <si>
    <t>&lt;5&gt; Заполняется в случае, если значения просроченной кредиторской задолженности установлены органом, осуществляющим функции и полномочия учредителя, в процентах от общей суммы кредиторской задолженности.</t>
  </si>
  <si>
    <t>&lt;6&gt; Указывается общая сумма увеличения или уменьшения кредиторской задолженности.</t>
  </si>
  <si>
    <t>1.1.1 Сведения о поступлениях и выплатах учреждения</t>
  </si>
  <si>
    <t>Раздел 1. Сведения о поступлениях учреждения</t>
  </si>
  <si>
    <t>Сумма поступлений</t>
  </si>
  <si>
    <t>Изменение, %</t>
  </si>
  <si>
    <t>Доля в общей сумме поступлений, %</t>
  </si>
  <si>
    <t>за 2023 год</t>
  </si>
  <si>
    <t>(за отчетный финансовый год)</t>
  </si>
  <si>
    <t>(за год, предшествующий отчетному)</t>
  </si>
  <si>
    <t>Субсидии на финансовое обеспечение выполнения государственного (муниципального) задания</t>
  </si>
  <si>
    <t>Субсидии на финансовое обеспечение выполнения государственного задания из бюджета Федерального фонда обязательного медицинского страхования</t>
  </si>
  <si>
    <t>Субсидии на иные цели</t>
  </si>
  <si>
    <t>Субсидии на осуществление капитальных вложений</t>
  </si>
  <si>
    <t>Гранты в форме субсидий, всего                                                                         в том числе:</t>
  </si>
  <si>
    <t xml:space="preserve">  гранты в форме субсидий из федерального бюджета</t>
  </si>
  <si>
    <t>гранты в форме субсидий из бюджетов субъектов Российской Федерации и местных бюджетов</t>
  </si>
  <si>
    <t>Гранты, предоставляемые юридическими и физическими лицами (за исключением грантов в форме субсидий, предоставляемых из бюджетов бюджетной системы Российской Федерации)</t>
  </si>
  <si>
    <t>из них                                                           гранты, предоставляемые юридическими лицами (операторами), источником финансового обеспечения которых являются субсидии и имущественные взносы, полученные из бюджетов бюджетной системы Российской Федерации</t>
  </si>
  <si>
    <t>Пожертвования и иные безвозмездные перечисления от физических и юридических лиц, в том числе иностранных организаций</t>
  </si>
  <si>
    <t>Доходы от приносящей доход деятельности, компенсаций затрат (за исключением доходов от собственности), всего</t>
  </si>
  <si>
    <t>в том числе                                                   доходы в виде платы за оказание услуг (выполнение работ) в рамках установленного государственного задания</t>
  </si>
  <si>
    <t>доходы от оказания услуг, выполнения работ, реализации готовой продукции сверх установленного государственного задания по видам деятельности, отнесенным в соответствии с учредительными документами к основным</t>
  </si>
  <si>
    <t>доходы от платы за пользование служебными жилыми помещениями и общежитиями, включающей плату за пользование и плату за содержание жилого помещения</t>
  </si>
  <si>
    <t>доходы от оказания услуг в рамках обязательного медицинского страхования</t>
  </si>
  <si>
    <t>доходы от оказания медицинских услуг, предоставляемых женщинам в период беременности, женщинам и новорожденным в период родов и в послеродовой период</t>
  </si>
  <si>
    <t>возмещение расходов, понесенных в связи с эксплуатацией имущества, находящегося в оперативном управлении учреждения</t>
  </si>
  <si>
    <t>прочие доходы от оказания услуг, выполнения работ, компенсации затрат учреждения, включая возмещение расходов по решению судов (возмещение судебных издержек)</t>
  </si>
  <si>
    <t>Доходы от собственности, всего</t>
  </si>
  <si>
    <t>доходы в виде арендной либо иной платы за передачу в возмездное пользование государственного (муниципального) имущества</t>
  </si>
  <si>
    <t>доходы от распоряжения правами на результаты интеллектуальной деятельности и средствами индивидуализации</t>
  </si>
  <si>
    <t>проценты по депозитам учреждения в кредитных организациях</t>
  </si>
  <si>
    <t>проценты по остаткам средств на счетах учреждения в кредитных организациях</t>
  </si>
  <si>
    <t>проценты, полученные от предоставления займов</t>
  </si>
  <si>
    <t>проценты по иным финансовым инструментам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</si>
  <si>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учреждению</t>
  </si>
  <si>
    <t>прочие доходы от использования имущества, находящегося в оперативном управлении учреждения</t>
  </si>
  <si>
    <t>Поступления доходов от штрафов, пеней, неустоек, возмещения ущерба</t>
  </si>
  <si>
    <t>Поступления доходов от выбытия нефинансовых активов</t>
  </si>
  <si>
    <t>Поступления доходов от выбытия финансовых активов</t>
  </si>
  <si>
    <t>за 2024 год</t>
  </si>
  <si>
    <t>Иные поступления,всего</t>
  </si>
  <si>
    <t>из них :возврат денежных обеспечений</t>
  </si>
  <si>
    <t>возврат денежных средств с депозитных счетов</t>
  </si>
  <si>
    <t>нефинансовые активы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</si>
</sst>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49" fontId="0" fillId="0" borderId="0" xfId="0" applyNumberFormat="1"/>
    <xf numFmtId="4" fontId="1" fillId="0" borderId="0" xfId="0" applyNumberFormat="1" applyFont="1" applyAlignment="1">
      <alignment vertical="center"/>
    </xf>
    <xf numFmtId="4" fontId="5" fillId="2" borderId="5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 indent="1"/>
    </xf>
    <xf numFmtId="0" fontId="1" fillId="2" borderId="3" xfId="0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center"/>
    </xf>
    <xf numFmtId="0" fontId="1" fillId="2" borderId="2" xfId="0" applyFont="1" applyFill="1" applyBorder="1" applyAlignment="1">
      <alignment horizontal="left" vertical="top" wrapText="1" indent="1"/>
    </xf>
    <xf numFmtId="0" fontId="1" fillId="2" borderId="2" xfId="0" applyFont="1" applyFill="1" applyBorder="1" applyAlignment="1">
      <alignment horizontal="left" vertical="top" wrapText="1" indent="3"/>
    </xf>
    <xf numFmtId="0" fontId="1" fillId="2" borderId="3" xfId="0" applyFont="1" applyFill="1" applyBorder="1" applyAlignment="1">
      <alignment horizontal="left" vertical="top" wrapText="1" indent="3"/>
    </xf>
    <xf numFmtId="0" fontId="0" fillId="2" borderId="0" xfId="0" applyFill="1"/>
    <xf numFmtId="0" fontId="2" fillId="2" borderId="0" xfId="0" applyFont="1" applyFill="1"/>
    <xf numFmtId="0" fontId="1" fillId="0" borderId="9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8" fillId="2" borderId="9" xfId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8" fillId="0" borderId="9" xfId="1" applyFont="1" applyBorder="1" applyAlignment="1" applyProtection="1">
      <alignment horizontal="center" vertical="center" wrapText="1"/>
    </xf>
    <xf numFmtId="0" fontId="8" fillId="2" borderId="9" xfId="1" applyFont="1" applyFill="1" applyBorder="1" applyAlignment="1" applyProtection="1">
      <alignment horizontal="center" vertical="center" wrapText="1"/>
    </xf>
  </cellXfs>
  <cellStyles count="2">
    <cellStyle name="Гиперссылка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view="pageBreakPreview" topLeftCell="A25" zoomScale="60" zoomScaleNormal="90" workbookViewId="0">
      <selection activeCell="C11" sqref="C11"/>
    </sheetView>
  </sheetViews>
  <sheetFormatPr defaultColWidth="8.85546875" defaultRowHeight="15"/>
  <cols>
    <col min="1" max="1" width="38.5703125" style="36" customWidth="1"/>
    <col min="2" max="2" width="27.140625" style="36" customWidth="1"/>
    <col min="3" max="3" width="21.85546875" style="36" customWidth="1"/>
    <col min="4" max="4" width="21.42578125" style="36" customWidth="1"/>
    <col min="5" max="5" width="16.7109375" style="36" customWidth="1"/>
    <col min="6" max="6" width="22" style="36" customWidth="1"/>
    <col min="7" max="16384" width="8.85546875" style="36"/>
  </cols>
  <sheetData>
    <row r="1" spans="1:6" ht="49.15" customHeight="1">
      <c r="A1" s="58" t="s">
        <v>109</v>
      </c>
      <c r="B1" s="58"/>
      <c r="C1" s="58"/>
      <c r="D1" s="58"/>
      <c r="E1" s="58"/>
      <c r="F1" s="58"/>
    </row>
    <row r="2" spans="1:6" ht="31.9" customHeight="1">
      <c r="A2" s="58" t="s">
        <v>110</v>
      </c>
      <c r="B2" s="58"/>
      <c r="C2" s="58"/>
      <c r="D2" s="58"/>
      <c r="E2" s="58"/>
      <c r="F2" s="58"/>
    </row>
    <row r="3" spans="1:6" ht="15.75" thickBot="1">
      <c r="A3" s="35"/>
    </row>
    <row r="4" spans="1:6" ht="15.75" thickBot="1">
      <c r="A4" s="59" t="s">
        <v>20</v>
      </c>
      <c r="B4" s="59" t="s">
        <v>3</v>
      </c>
      <c r="C4" s="62" t="s">
        <v>111</v>
      </c>
      <c r="D4" s="63"/>
      <c r="E4" s="59" t="s">
        <v>112</v>
      </c>
      <c r="F4" s="59" t="s">
        <v>113</v>
      </c>
    </row>
    <row r="5" spans="1:6">
      <c r="A5" s="60"/>
      <c r="B5" s="60"/>
      <c r="C5" s="37" t="s">
        <v>147</v>
      </c>
      <c r="D5" s="37" t="s">
        <v>114</v>
      </c>
      <c r="E5" s="60"/>
      <c r="F5" s="60"/>
    </row>
    <row r="6" spans="1:6" ht="43.15" customHeight="1" thickBot="1">
      <c r="A6" s="61"/>
      <c r="B6" s="61"/>
      <c r="C6" s="38" t="s">
        <v>115</v>
      </c>
      <c r="D6" s="38" t="s">
        <v>116</v>
      </c>
      <c r="E6" s="61"/>
      <c r="F6" s="61"/>
    </row>
    <row r="7" spans="1:6" ht="15.75" thickBot="1">
      <c r="A7" s="39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</row>
    <row r="8" spans="1:6" ht="80.45" customHeight="1" thickBot="1">
      <c r="A8" s="40" t="s">
        <v>117</v>
      </c>
      <c r="B8" s="41">
        <v>100</v>
      </c>
      <c r="C8" s="42">
        <v>30862947.329999998</v>
      </c>
      <c r="D8" s="42">
        <v>28124099.52</v>
      </c>
      <c r="E8" s="43">
        <f t="shared" ref="E8:E19" si="0">+(C8/D8*100)-100</f>
        <v>9.7384373428643016</v>
      </c>
      <c r="F8" s="44">
        <f>+C8/C41*100</f>
        <v>80.114956907215657</v>
      </c>
    </row>
    <row r="9" spans="1:6" ht="104.45" customHeight="1" thickBot="1">
      <c r="A9" s="40" t="s">
        <v>118</v>
      </c>
      <c r="B9" s="41">
        <v>200</v>
      </c>
      <c r="C9" s="42"/>
      <c r="D9" s="42"/>
      <c r="E9" s="43"/>
      <c r="F9" s="44"/>
    </row>
    <row r="10" spans="1:6" ht="27" customHeight="1" thickBot="1">
      <c r="A10" s="40" t="s">
        <v>119</v>
      </c>
      <c r="B10" s="41">
        <v>300</v>
      </c>
      <c r="C10" s="42">
        <v>783641</v>
      </c>
      <c r="D10" s="42">
        <v>175291</v>
      </c>
      <c r="E10" s="43">
        <f t="shared" si="0"/>
        <v>347.05147440541725</v>
      </c>
      <c r="F10" s="44">
        <f>+C10/C41*100</f>
        <v>2.034198622524344</v>
      </c>
    </row>
    <row r="11" spans="1:6" ht="52.15" customHeight="1" thickBot="1">
      <c r="A11" s="40" t="s">
        <v>120</v>
      </c>
      <c r="B11" s="41">
        <v>400</v>
      </c>
      <c r="C11" s="42"/>
      <c r="D11" s="42"/>
      <c r="E11" s="43"/>
      <c r="F11" s="44"/>
    </row>
    <row r="12" spans="1:6" ht="33.6" customHeight="1" thickBot="1">
      <c r="A12" s="40" t="s">
        <v>121</v>
      </c>
      <c r="B12" s="41">
        <v>500</v>
      </c>
      <c r="C12" s="42"/>
      <c r="D12" s="42"/>
      <c r="E12" s="43"/>
      <c r="F12" s="44"/>
    </row>
    <row r="13" spans="1:6" ht="13.15" customHeight="1" thickBot="1">
      <c r="A13" s="39" t="s">
        <v>122</v>
      </c>
      <c r="B13" s="45">
        <v>501</v>
      </c>
      <c r="C13" s="46"/>
      <c r="D13" s="46"/>
      <c r="E13" s="47"/>
      <c r="F13" s="48"/>
    </row>
    <row r="14" spans="1:6" ht="31.9" customHeight="1" thickBot="1">
      <c r="A14" s="39" t="s">
        <v>123</v>
      </c>
      <c r="B14" s="38">
        <v>502</v>
      </c>
      <c r="C14" s="49"/>
      <c r="D14" s="49"/>
      <c r="E14" s="47"/>
      <c r="F14" s="48"/>
    </row>
    <row r="15" spans="1:6" ht="81" customHeight="1" thickBot="1">
      <c r="A15" s="40" t="s">
        <v>124</v>
      </c>
      <c r="B15" s="41">
        <v>600</v>
      </c>
      <c r="C15" s="42"/>
      <c r="D15" s="42"/>
      <c r="E15" s="43"/>
      <c r="F15" s="44"/>
    </row>
    <row r="16" spans="1:6" ht="124.9" customHeight="1" thickBot="1">
      <c r="A16" s="39" t="s">
        <v>125</v>
      </c>
      <c r="B16" s="39">
        <v>610</v>
      </c>
      <c r="C16" s="49"/>
      <c r="D16" s="49"/>
      <c r="E16" s="47"/>
      <c r="F16" s="48"/>
    </row>
    <row r="17" spans="1:6" ht="42" customHeight="1" thickBot="1">
      <c r="A17" s="40" t="s">
        <v>126</v>
      </c>
      <c r="B17" s="41">
        <v>700</v>
      </c>
      <c r="C17" s="42">
        <v>89332.7</v>
      </c>
      <c r="D17" s="42">
        <v>105131.61</v>
      </c>
      <c r="E17" s="43">
        <f t="shared" si="0"/>
        <v>-15.027744747749992</v>
      </c>
      <c r="F17" s="44">
        <f>+C17/C41*100</f>
        <v>0.23189248046794447</v>
      </c>
    </row>
    <row r="18" spans="1:6" ht="85.15" customHeight="1" thickBot="1">
      <c r="A18" s="40" t="s">
        <v>127</v>
      </c>
      <c r="B18" s="41">
        <v>800</v>
      </c>
      <c r="C18" s="42">
        <f>+C19+C20+C21+C22+C23+C24+C25</f>
        <v>6784611.8399999999</v>
      </c>
      <c r="D18" s="42">
        <f>+D19+D20+D21+D22+D23+D24+D25</f>
        <v>6396391.8799999999</v>
      </c>
      <c r="E18" s="43">
        <f t="shared" si="0"/>
        <v>6.0693585897054163</v>
      </c>
      <c r="F18" s="44">
        <f>+C18/C41*100</f>
        <v>17.611697268634945</v>
      </c>
    </row>
    <row r="19" spans="1:6" ht="62.45" customHeight="1" thickBot="1">
      <c r="A19" s="39" t="s">
        <v>128</v>
      </c>
      <c r="B19" s="39">
        <v>801</v>
      </c>
      <c r="C19" s="46">
        <v>6784611.8399999999</v>
      </c>
      <c r="D19" s="46">
        <f>5940316.07+43925.76+412150.05</f>
        <v>6396391.8799999999</v>
      </c>
      <c r="E19" s="47">
        <f t="shared" si="0"/>
        <v>6.0693585897054163</v>
      </c>
      <c r="F19" s="48">
        <f>+C19/C41*100</f>
        <v>17.611697268634945</v>
      </c>
    </row>
    <row r="20" spans="1:6" ht="130.9" customHeight="1" thickBot="1">
      <c r="A20" s="39" t="s">
        <v>129</v>
      </c>
      <c r="B20" s="38">
        <v>802</v>
      </c>
      <c r="C20" s="46"/>
      <c r="D20" s="46"/>
      <c r="E20" s="47"/>
      <c r="F20" s="48"/>
    </row>
    <row r="21" spans="1:6" ht="59.45" customHeight="1" thickBot="1">
      <c r="A21" s="39" t="s">
        <v>130</v>
      </c>
      <c r="B21" s="38">
        <v>803</v>
      </c>
      <c r="C21" s="46"/>
      <c r="D21" s="46"/>
      <c r="E21" s="47"/>
      <c r="F21" s="48"/>
    </row>
    <row r="22" spans="1:6" ht="19.149999999999999" customHeight="1" thickBot="1">
      <c r="A22" s="39" t="s">
        <v>131</v>
      </c>
      <c r="B22" s="38">
        <v>804</v>
      </c>
      <c r="C22" s="46"/>
      <c r="D22" s="46"/>
      <c r="E22" s="47"/>
      <c r="F22" s="48"/>
    </row>
    <row r="23" spans="1:6" ht="94.9" customHeight="1" thickBot="1">
      <c r="A23" s="39" t="s">
        <v>132</v>
      </c>
      <c r="B23" s="38">
        <v>805</v>
      </c>
      <c r="C23" s="46"/>
      <c r="D23" s="46"/>
      <c r="E23" s="47"/>
      <c r="F23" s="48"/>
    </row>
    <row r="24" spans="1:6" ht="69" customHeight="1" thickBot="1">
      <c r="A24" s="39" t="s">
        <v>133</v>
      </c>
      <c r="B24" s="38">
        <v>806</v>
      </c>
      <c r="C24" s="46"/>
      <c r="D24" s="46"/>
      <c r="E24" s="47"/>
      <c r="F24" s="48"/>
    </row>
    <row r="25" spans="1:6" ht="90.6" customHeight="1" thickBot="1">
      <c r="A25" s="39" t="s">
        <v>134</v>
      </c>
      <c r="B25" s="38">
        <v>807</v>
      </c>
      <c r="C25" s="46"/>
      <c r="D25" s="46"/>
      <c r="E25" s="47"/>
      <c r="F25" s="48"/>
    </row>
    <row r="26" spans="1:6" ht="24" customHeight="1" thickBot="1">
      <c r="A26" s="40" t="s">
        <v>135</v>
      </c>
      <c r="B26" s="41">
        <v>900</v>
      </c>
      <c r="C26" s="42">
        <f>+C27+C28+C29+C30+C31+C32+C33+C34</f>
        <v>2794.76</v>
      </c>
      <c r="D26" s="42">
        <f>+D27+D28+D29+D30+D31+D32+D33+D34</f>
        <v>1704.96</v>
      </c>
      <c r="E26" s="43">
        <f t="shared" ref="E26:E27" si="1">+(C26/D26*100)-100</f>
        <v>63.919388138138146</v>
      </c>
      <c r="F26" s="44">
        <f>+C26/C41*100</f>
        <v>7.2547211571193154E-3</v>
      </c>
    </row>
    <row r="27" spans="1:6" ht="79.900000000000006" customHeight="1" thickBot="1">
      <c r="A27" s="39" t="s">
        <v>136</v>
      </c>
      <c r="B27" s="38">
        <v>901</v>
      </c>
      <c r="C27" s="46">
        <v>2794.76</v>
      </c>
      <c r="D27" s="46">
        <v>1704.96</v>
      </c>
      <c r="E27" s="47">
        <f t="shared" si="1"/>
        <v>63.919388138138146</v>
      </c>
      <c r="F27" s="48">
        <f>+C27/C41*100</f>
        <v>7.2547211571193154E-3</v>
      </c>
    </row>
    <row r="28" spans="1:6" ht="76.900000000000006" customHeight="1" thickBot="1">
      <c r="A28" s="39" t="s">
        <v>137</v>
      </c>
      <c r="B28" s="38">
        <v>902</v>
      </c>
      <c r="C28" s="46"/>
      <c r="D28" s="46"/>
      <c r="E28" s="47"/>
      <c r="F28" s="48"/>
    </row>
    <row r="29" spans="1:6" ht="55.9" customHeight="1" thickBot="1">
      <c r="A29" s="39" t="s">
        <v>138</v>
      </c>
      <c r="B29" s="38">
        <v>903</v>
      </c>
      <c r="C29" s="46"/>
      <c r="D29" s="46"/>
      <c r="E29" s="47"/>
      <c r="F29" s="48"/>
    </row>
    <row r="30" spans="1:6" ht="63.6" customHeight="1" thickBot="1">
      <c r="A30" s="39" t="s">
        <v>139</v>
      </c>
      <c r="B30" s="38">
        <v>904</v>
      </c>
      <c r="C30" s="46"/>
      <c r="D30" s="46"/>
      <c r="E30" s="47"/>
      <c r="F30" s="48"/>
    </row>
    <row r="31" spans="1:6" ht="53.45" customHeight="1" thickBot="1">
      <c r="A31" s="39" t="s">
        <v>140</v>
      </c>
      <c r="B31" s="38">
        <v>905</v>
      </c>
      <c r="C31" s="46"/>
      <c r="D31" s="46"/>
      <c r="E31" s="47"/>
      <c r="F31" s="48"/>
    </row>
    <row r="32" spans="1:6" ht="30" customHeight="1" thickBot="1">
      <c r="A32" s="39" t="s">
        <v>141</v>
      </c>
      <c r="B32" s="38">
        <v>906</v>
      </c>
      <c r="C32" s="46"/>
      <c r="D32" s="46"/>
      <c r="E32" s="47"/>
      <c r="F32" s="48"/>
    </row>
    <row r="33" spans="1:6" ht="112.9" customHeight="1" thickBot="1">
      <c r="A33" s="39" t="s">
        <v>142</v>
      </c>
      <c r="B33" s="38">
        <v>907</v>
      </c>
      <c r="C33" s="46"/>
      <c r="D33" s="46"/>
      <c r="E33" s="47"/>
      <c r="F33" s="48"/>
    </row>
    <row r="34" spans="1:6" ht="70.150000000000006" customHeight="1" thickBot="1">
      <c r="A34" s="39" t="s">
        <v>143</v>
      </c>
      <c r="B34" s="38">
        <v>908</v>
      </c>
      <c r="C34" s="46"/>
      <c r="D34" s="46"/>
      <c r="E34" s="47"/>
      <c r="F34" s="48"/>
    </row>
    <row r="35" spans="1:6" ht="57" customHeight="1" thickBot="1">
      <c r="A35" s="40" t="s">
        <v>144</v>
      </c>
      <c r="B35" s="41">
        <v>1000</v>
      </c>
      <c r="C35" s="50"/>
      <c r="D35" s="50"/>
      <c r="E35" s="43"/>
      <c r="F35" s="44"/>
    </row>
    <row r="36" spans="1:6" ht="39.6" customHeight="1" thickBot="1">
      <c r="A36" s="40" t="s">
        <v>145</v>
      </c>
      <c r="B36" s="41">
        <v>1100</v>
      </c>
      <c r="C36" s="50"/>
      <c r="D36" s="50"/>
      <c r="E36" s="43"/>
      <c r="F36" s="44"/>
    </row>
    <row r="37" spans="1:6" ht="31.9" customHeight="1" thickBot="1">
      <c r="A37" s="55" t="s">
        <v>146</v>
      </c>
      <c r="B37" s="41">
        <v>1200</v>
      </c>
      <c r="C37" s="50"/>
      <c r="D37" s="50"/>
      <c r="E37" s="43"/>
      <c r="F37" s="44"/>
    </row>
    <row r="38" spans="1:6" ht="31.9" customHeight="1" thickBot="1">
      <c r="A38" s="56" t="s">
        <v>148</v>
      </c>
      <c r="B38" s="41">
        <v>1300</v>
      </c>
      <c r="C38" s="42"/>
      <c r="D38" s="42"/>
      <c r="E38" s="43"/>
      <c r="F38" s="44"/>
    </row>
    <row r="39" spans="1:6" ht="31.9" customHeight="1" thickBot="1">
      <c r="A39" s="56" t="s">
        <v>149</v>
      </c>
      <c r="B39" s="41">
        <v>1301</v>
      </c>
      <c r="C39" s="42"/>
      <c r="D39" s="42"/>
      <c r="E39" s="43"/>
      <c r="F39" s="44"/>
    </row>
    <row r="40" spans="1:6" ht="31.9" customHeight="1" thickBot="1">
      <c r="A40" s="56" t="s">
        <v>150</v>
      </c>
      <c r="B40" s="41">
        <v>1302</v>
      </c>
      <c r="C40" s="42"/>
      <c r="D40" s="42"/>
      <c r="E40" s="43"/>
      <c r="F40" s="44"/>
    </row>
    <row r="41" spans="1:6" ht="16.5" thickBot="1">
      <c r="A41" s="51" t="s">
        <v>1</v>
      </c>
      <c r="B41" s="52">
        <v>9000</v>
      </c>
      <c r="C41" s="53">
        <f>+C37+C36+C35+C26+C18+C17+C15+C12+C11+C10+C9+C8+C38</f>
        <v>38523327.629999995</v>
      </c>
      <c r="D41" s="53">
        <f>+D37+D36+D35+D26+D18+D17+D15+D12+D11+D10+D9+D8+D38</f>
        <v>34802618.969999999</v>
      </c>
      <c r="E41" s="52" t="s">
        <v>2</v>
      </c>
      <c r="F41" s="54">
        <f>+F37+F36+F35+F26+F18+F17+F15+F12+F11+F10+F9+F8+F38</f>
        <v>100</v>
      </c>
    </row>
  </sheetData>
  <mergeCells count="7">
    <mergeCell ref="A1:F1"/>
    <mergeCell ref="A2:F2"/>
    <mergeCell ref="A4:A6"/>
    <mergeCell ref="B4:B6"/>
    <mergeCell ref="C4:D4"/>
    <mergeCell ref="E4:E6"/>
    <mergeCell ref="F4:F6"/>
  </mergeCells>
  <pageMargins left="0.7" right="0.7" top="0.75" bottom="0.75" header="0.3" footer="0.3"/>
  <pageSetup paperSize="9" scale="5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T38"/>
  <sheetViews>
    <sheetView topLeftCell="A13" zoomScale="70" zoomScaleNormal="70" workbookViewId="0">
      <selection activeCell="E47" sqref="E47"/>
    </sheetView>
  </sheetViews>
  <sheetFormatPr defaultColWidth="8.85546875" defaultRowHeight="15"/>
  <cols>
    <col min="1" max="1" width="28.140625" style="1" customWidth="1"/>
    <col min="2" max="2" width="8.85546875" style="1"/>
    <col min="3" max="3" width="18.28515625" style="1" customWidth="1"/>
    <col min="4" max="4" width="8.85546875" style="1"/>
    <col min="5" max="5" width="17.5703125" style="1" customWidth="1"/>
    <col min="6" max="6" width="11.5703125" style="1" bestFit="1" customWidth="1"/>
    <col min="7" max="7" width="11.5703125" style="1" customWidth="1"/>
    <col min="8" max="8" width="11.5703125" style="1" bestFit="1" customWidth="1"/>
    <col min="9" max="9" width="11.85546875" style="1" customWidth="1"/>
    <col min="10" max="10" width="11" style="1" customWidth="1"/>
    <col min="11" max="11" width="12.7109375" style="1" customWidth="1"/>
    <col min="12" max="12" width="12.28515625" style="1" customWidth="1"/>
    <col min="13" max="13" width="14.42578125" style="1" customWidth="1"/>
    <col min="14" max="14" width="12.7109375" style="1" customWidth="1"/>
    <col min="15" max="15" width="14" style="1" customWidth="1"/>
    <col min="16" max="16" width="16.42578125" style="1" customWidth="1"/>
    <col min="17" max="17" width="12.7109375" style="1" customWidth="1"/>
    <col min="18" max="18" width="11.5703125" style="1" bestFit="1" customWidth="1"/>
    <col min="19" max="19" width="14.85546875" style="1" customWidth="1"/>
    <col min="20" max="20" width="11.5703125" style="1" bestFit="1" customWidth="1"/>
    <col min="21" max="16384" width="8.85546875" style="1"/>
  </cols>
  <sheetData>
    <row r="1" spans="1:20" ht="26.45" customHeight="1">
      <c r="A1" s="58" t="s">
        <v>19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20" ht="15.75" thickBot="1">
      <c r="A2" s="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20" ht="15.75" thickBot="1">
      <c r="A3" s="67" t="s">
        <v>20</v>
      </c>
      <c r="B3" s="67" t="s">
        <v>3</v>
      </c>
      <c r="C3" s="67" t="s">
        <v>21</v>
      </c>
      <c r="D3" s="67" t="s">
        <v>22</v>
      </c>
      <c r="E3" s="64" t="s">
        <v>23</v>
      </c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6"/>
    </row>
    <row r="4" spans="1:20" ht="18.600000000000001" customHeight="1" thickBot="1">
      <c r="A4" s="69"/>
      <c r="B4" s="69"/>
      <c r="C4" s="69"/>
      <c r="D4" s="69"/>
      <c r="E4" s="67" t="s">
        <v>24</v>
      </c>
      <c r="F4" s="67" t="s">
        <v>25</v>
      </c>
      <c r="G4" s="67" t="s">
        <v>26</v>
      </c>
      <c r="H4" s="67" t="s">
        <v>25</v>
      </c>
      <c r="I4" s="64" t="s">
        <v>27</v>
      </c>
      <c r="J4" s="65"/>
      <c r="K4" s="65"/>
      <c r="L4" s="66"/>
      <c r="M4" s="67" t="s">
        <v>28</v>
      </c>
      <c r="N4" s="67" t="s">
        <v>25</v>
      </c>
      <c r="O4" s="67" t="s">
        <v>29</v>
      </c>
      <c r="P4" s="67" t="s">
        <v>25</v>
      </c>
      <c r="Q4" s="64" t="s">
        <v>12</v>
      </c>
      <c r="R4" s="65"/>
      <c r="S4" s="65"/>
      <c r="T4" s="66"/>
    </row>
    <row r="5" spans="1:20" ht="54" customHeight="1" thickBot="1">
      <c r="A5" s="69"/>
      <c r="B5" s="69"/>
      <c r="C5" s="69"/>
      <c r="D5" s="69"/>
      <c r="E5" s="69"/>
      <c r="F5" s="69"/>
      <c r="G5" s="69"/>
      <c r="H5" s="69"/>
      <c r="I5" s="64" t="s">
        <v>7</v>
      </c>
      <c r="J5" s="65"/>
      <c r="K5" s="65"/>
      <c r="L5" s="66"/>
      <c r="M5" s="69"/>
      <c r="N5" s="69"/>
      <c r="O5" s="69"/>
      <c r="P5" s="69"/>
      <c r="Q5" s="67" t="s">
        <v>30</v>
      </c>
      <c r="R5" s="67" t="s">
        <v>25</v>
      </c>
      <c r="S5" s="67" t="s">
        <v>31</v>
      </c>
      <c r="T5" s="67" t="s">
        <v>25</v>
      </c>
    </row>
    <row r="6" spans="1:20" ht="105.75" thickBot="1">
      <c r="A6" s="68"/>
      <c r="B6" s="68"/>
      <c r="C6" s="68"/>
      <c r="D6" s="68"/>
      <c r="E6" s="68"/>
      <c r="F6" s="68"/>
      <c r="G6" s="68"/>
      <c r="H6" s="68"/>
      <c r="I6" s="8" t="s">
        <v>32</v>
      </c>
      <c r="J6" s="8" t="s">
        <v>25</v>
      </c>
      <c r="K6" s="8" t="s">
        <v>33</v>
      </c>
      <c r="L6" s="8" t="s">
        <v>25</v>
      </c>
      <c r="M6" s="68"/>
      <c r="N6" s="68"/>
      <c r="O6" s="68"/>
      <c r="P6" s="68"/>
      <c r="Q6" s="68"/>
      <c r="R6" s="68"/>
      <c r="S6" s="68"/>
      <c r="T6" s="68"/>
    </row>
    <row r="7" spans="1:20" ht="13.9" customHeight="1" thickBot="1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</row>
    <row r="8" spans="1:20" ht="45.75" thickBot="1">
      <c r="A8" s="11" t="s">
        <v>34</v>
      </c>
      <c r="B8" s="12">
        <v>100</v>
      </c>
      <c r="C8" s="13">
        <f>E8+G8+O8</f>
        <v>22106719.869999997</v>
      </c>
      <c r="D8" s="14">
        <f>(C8/C35)*100</f>
        <v>57.380860289058631</v>
      </c>
      <c r="E8" s="13">
        <f>21951096.82+56378.9+67999.15+31245</f>
        <v>22106719.869999997</v>
      </c>
      <c r="F8" s="14">
        <f>E8/C8*100</f>
        <v>100</v>
      </c>
      <c r="G8" s="13"/>
      <c r="H8" s="14"/>
      <c r="I8" s="8"/>
      <c r="J8" s="8"/>
      <c r="K8" s="8"/>
      <c r="L8" s="8"/>
      <c r="M8" s="8"/>
      <c r="N8" s="8"/>
      <c r="O8" s="13"/>
      <c r="P8" s="14"/>
      <c r="Q8" s="6"/>
      <c r="R8" s="14"/>
      <c r="S8" s="13"/>
      <c r="T8" s="14"/>
    </row>
    <row r="9" spans="1:20" ht="30.75" thickBot="1">
      <c r="A9" s="11" t="s">
        <v>35</v>
      </c>
      <c r="B9" s="12">
        <v>200</v>
      </c>
      <c r="C9" s="13">
        <f t="shared" ref="C9:C24" si="0">E9+G9+O9</f>
        <v>6564840.3200000003</v>
      </c>
      <c r="D9" s="14">
        <f>(C9/C35)*100</f>
        <v>17.039894992883852</v>
      </c>
      <c r="E9" s="13">
        <f>6564840.32</f>
        <v>6564840.3200000003</v>
      </c>
      <c r="F9" s="14">
        <f t="shared" ref="F9:F24" si="1">E9/C9*100</f>
        <v>100</v>
      </c>
      <c r="G9" s="13"/>
      <c r="H9" s="14"/>
      <c r="I9" s="8"/>
      <c r="J9" s="8"/>
      <c r="K9" s="8"/>
      <c r="L9" s="8"/>
      <c r="M9" s="8"/>
      <c r="N9" s="8"/>
      <c r="O9" s="13"/>
      <c r="P9" s="14"/>
      <c r="Q9" s="13"/>
      <c r="R9" s="14"/>
      <c r="S9" s="13"/>
      <c r="T9" s="14"/>
    </row>
    <row r="10" spans="1:20" ht="30.75" thickBot="1">
      <c r="A10" s="11" t="s">
        <v>36</v>
      </c>
      <c r="B10" s="12">
        <v>300</v>
      </c>
      <c r="C10" s="13">
        <f>C11+C12+C13+C14+C15+C16+C17</f>
        <v>9848565.8300000001</v>
      </c>
      <c r="D10" s="14">
        <f>(C10/C35)*100</f>
        <v>25.563230694650624</v>
      </c>
      <c r="E10" s="13">
        <f>E11+E12+E13+E14+E15+E16+E17</f>
        <v>2185227.1900000004</v>
      </c>
      <c r="F10" s="14">
        <f t="shared" si="1"/>
        <v>22.18827825005258</v>
      </c>
      <c r="G10" s="13">
        <f>G11+G12+G13+G14+G15+G16+G17</f>
        <v>783641</v>
      </c>
      <c r="H10" s="14">
        <f>G10/C10*100</f>
        <v>7.9569047262996255</v>
      </c>
      <c r="I10" s="8"/>
      <c r="J10" s="8"/>
      <c r="K10" s="8"/>
      <c r="L10" s="8"/>
      <c r="M10" s="8"/>
      <c r="N10" s="8"/>
      <c r="O10" s="13">
        <f>Q10+S10</f>
        <v>6879697.6400000006</v>
      </c>
      <c r="P10" s="14">
        <f>O10/C10*100</f>
        <v>69.854817023647811</v>
      </c>
      <c r="Q10" s="13">
        <f>Q11+Q12+Q13+Q14+Q15+Q16+Q17</f>
        <v>6790364.9400000004</v>
      </c>
      <c r="R10" s="14">
        <f>Q10/C10*100</f>
        <v>68.947753989882202</v>
      </c>
      <c r="S10" s="13">
        <f>S11+S12+S13+S14+S15+S16+S17</f>
        <v>89332.7</v>
      </c>
      <c r="T10" s="14">
        <f>S10/C10*100</f>
        <v>0.90706303376559738</v>
      </c>
    </row>
    <row r="11" spans="1:20" ht="30.75" thickBot="1">
      <c r="A11" s="15" t="s">
        <v>76</v>
      </c>
      <c r="B11" s="16">
        <v>301</v>
      </c>
      <c r="C11" s="13">
        <f>E11+G11+O11</f>
        <v>48000</v>
      </c>
      <c r="D11" s="14">
        <f>(C11/C35)*100</f>
        <v>0.1245902291281359</v>
      </c>
      <c r="E11" s="17">
        <v>48000</v>
      </c>
      <c r="F11" s="14">
        <f t="shared" si="1"/>
        <v>100</v>
      </c>
      <c r="G11" s="17"/>
      <c r="H11" s="14"/>
      <c r="I11" s="7"/>
      <c r="J11" s="7"/>
      <c r="K11" s="7"/>
      <c r="L11" s="7"/>
      <c r="M11" s="7"/>
      <c r="N11" s="7"/>
      <c r="O11" s="13"/>
      <c r="P11" s="14"/>
      <c r="Q11" s="17"/>
      <c r="R11" s="14"/>
      <c r="S11" s="17"/>
      <c r="T11" s="14"/>
    </row>
    <row r="12" spans="1:20" ht="15.75" thickBot="1">
      <c r="A12" s="15" t="s">
        <v>37</v>
      </c>
      <c r="B12" s="12">
        <v>302</v>
      </c>
      <c r="C12" s="13"/>
      <c r="D12" s="14"/>
      <c r="E12" s="13"/>
      <c r="F12" s="14"/>
      <c r="G12" s="13"/>
      <c r="H12" s="14"/>
      <c r="I12" s="8"/>
      <c r="J12" s="8"/>
      <c r="K12" s="8"/>
      <c r="L12" s="8"/>
      <c r="M12" s="8"/>
      <c r="N12" s="8"/>
      <c r="O12" s="13"/>
      <c r="P12" s="14"/>
      <c r="Q12" s="13"/>
      <c r="R12" s="14"/>
      <c r="S12" s="13"/>
      <c r="T12" s="14"/>
    </row>
    <row r="13" spans="1:20" ht="15.75" thickBot="1">
      <c r="A13" s="15" t="s">
        <v>38</v>
      </c>
      <c r="B13" s="12">
        <v>303</v>
      </c>
      <c r="C13" s="13">
        <f t="shared" si="0"/>
        <v>1397076.54</v>
      </c>
      <c r="D13" s="14">
        <f>(C13/C35)*100</f>
        <v>3.6262934630863191</v>
      </c>
      <c r="E13" s="13">
        <f>109588.45+1287488.09</f>
        <v>1397076.54</v>
      </c>
      <c r="F13" s="14">
        <f t="shared" si="1"/>
        <v>100</v>
      </c>
      <c r="G13" s="13"/>
      <c r="H13" s="14"/>
      <c r="I13" s="8"/>
      <c r="J13" s="8"/>
      <c r="K13" s="8"/>
      <c r="L13" s="8"/>
      <c r="M13" s="8"/>
      <c r="N13" s="8"/>
      <c r="O13" s="13"/>
      <c r="P13" s="14"/>
      <c r="Q13" s="13"/>
      <c r="R13" s="14"/>
      <c r="S13" s="13"/>
      <c r="T13" s="14"/>
    </row>
    <row r="14" spans="1:20" ht="30.75" thickBot="1">
      <c r="A14" s="15" t="s">
        <v>39</v>
      </c>
      <c r="B14" s="12">
        <v>304</v>
      </c>
      <c r="C14" s="13"/>
      <c r="D14" s="14"/>
      <c r="E14" s="13"/>
      <c r="F14" s="14"/>
      <c r="G14" s="13"/>
      <c r="H14" s="14"/>
      <c r="I14" s="8"/>
      <c r="J14" s="8"/>
      <c r="K14" s="8"/>
      <c r="L14" s="8"/>
      <c r="M14" s="8"/>
      <c r="N14" s="8"/>
      <c r="O14" s="13"/>
      <c r="P14" s="14"/>
      <c r="Q14" s="13"/>
      <c r="R14" s="14"/>
      <c r="S14" s="13"/>
      <c r="T14" s="14"/>
    </row>
    <row r="15" spans="1:20" ht="30.75" thickBot="1">
      <c r="A15" s="15" t="s">
        <v>40</v>
      </c>
      <c r="B15" s="12">
        <v>305</v>
      </c>
      <c r="C15" s="13">
        <f t="shared" si="0"/>
        <v>436249.85</v>
      </c>
      <c r="D15" s="14">
        <f>(C15/C35)*100</f>
        <v>1.1323430993461441</v>
      </c>
      <c r="E15" s="13">
        <f>320349.85</f>
        <v>320349.84999999998</v>
      </c>
      <c r="F15" s="14">
        <f t="shared" si="1"/>
        <v>73.432655621543475</v>
      </c>
      <c r="G15" s="13">
        <f>76641</f>
        <v>76641</v>
      </c>
      <c r="H15" s="14">
        <f t="shared" ref="H15:H17" si="2">G15/C15*100</f>
        <v>17.568143576439052</v>
      </c>
      <c r="I15" s="8"/>
      <c r="J15" s="8"/>
      <c r="K15" s="8"/>
      <c r="L15" s="8"/>
      <c r="M15" s="8"/>
      <c r="N15" s="8"/>
      <c r="O15" s="13">
        <f t="shared" ref="O15:O17" si="3">Q15+S15</f>
        <v>39259</v>
      </c>
      <c r="P15" s="14">
        <f t="shared" ref="P15:P21" si="4">O15/C15*100</f>
        <v>8.9992008020174676</v>
      </c>
      <c r="Q15" s="13">
        <f>39259</f>
        <v>39259</v>
      </c>
      <c r="R15" s="14">
        <f t="shared" ref="R15:R21" si="5">Q15/C15*100</f>
        <v>8.9992008020174676</v>
      </c>
      <c r="S15" s="13"/>
      <c r="T15" s="14"/>
    </row>
    <row r="16" spans="1:20" ht="15.75" thickBot="1">
      <c r="A16" s="15" t="s">
        <v>41</v>
      </c>
      <c r="B16" s="12">
        <v>306</v>
      </c>
      <c r="C16" s="13">
        <f t="shared" si="0"/>
        <v>331337.78000000003</v>
      </c>
      <c r="D16" s="14">
        <f>(C16/C35)*100</f>
        <v>0.86003020685433085</v>
      </c>
      <c r="E16" s="13">
        <f>171160.8</f>
        <v>171160.8</v>
      </c>
      <c r="F16" s="14">
        <f t="shared" si="1"/>
        <v>51.657495864190309</v>
      </c>
      <c r="G16" s="13"/>
      <c r="H16" s="14"/>
      <c r="I16" s="8"/>
      <c r="J16" s="8"/>
      <c r="K16" s="8"/>
      <c r="L16" s="8"/>
      <c r="M16" s="8"/>
      <c r="N16" s="8"/>
      <c r="O16" s="13">
        <f t="shared" si="3"/>
        <v>160176.98000000001</v>
      </c>
      <c r="P16" s="14">
        <f t="shared" si="4"/>
        <v>48.342504135809683</v>
      </c>
      <c r="Q16" s="13">
        <f>160176.98</f>
        <v>160176.98000000001</v>
      </c>
      <c r="R16" s="14">
        <f t="shared" si="5"/>
        <v>48.342504135809683</v>
      </c>
      <c r="S16" s="13"/>
      <c r="T16" s="14"/>
    </row>
    <row r="17" spans="1:20" ht="15.75" thickBot="1">
      <c r="A17" s="15" t="s">
        <v>151</v>
      </c>
      <c r="B17" s="12">
        <v>307</v>
      </c>
      <c r="C17" s="13">
        <f t="shared" si="0"/>
        <v>7635901.6600000001</v>
      </c>
      <c r="D17" s="14">
        <f>(C17/C35)*100</f>
        <v>19.819973696235692</v>
      </c>
      <c r="E17" s="13">
        <f>248640</f>
        <v>248640</v>
      </c>
      <c r="F17" s="14">
        <f t="shared" si="1"/>
        <v>3.25619698983918</v>
      </c>
      <c r="G17" s="13">
        <f>155700+551300</f>
        <v>707000</v>
      </c>
      <c r="H17" s="14">
        <f t="shared" si="2"/>
        <v>9.2588934677296511</v>
      </c>
      <c r="I17" s="8"/>
      <c r="J17" s="8"/>
      <c r="K17" s="8"/>
      <c r="L17" s="8"/>
      <c r="M17" s="8"/>
      <c r="N17" s="8"/>
      <c r="O17" s="13">
        <f t="shared" si="3"/>
        <v>6680261.6600000001</v>
      </c>
      <c r="P17" s="14">
        <f t="shared" si="4"/>
        <v>87.484909542431168</v>
      </c>
      <c r="Q17" s="13">
        <f>436593-28332.7+6182668.66</f>
        <v>6590928.96</v>
      </c>
      <c r="R17" s="14">
        <f t="shared" si="5"/>
        <v>86.315005790684836</v>
      </c>
      <c r="S17" s="13">
        <f>28332.7+61000</f>
        <v>89332.7</v>
      </c>
      <c r="T17" s="14">
        <f>S17/C17*100</f>
        <v>1.169903751746326</v>
      </c>
    </row>
    <row r="18" spans="1:20" ht="30.75" thickBot="1">
      <c r="A18" s="11" t="s">
        <v>42</v>
      </c>
      <c r="B18" s="12">
        <v>400</v>
      </c>
      <c r="C18" s="13"/>
      <c r="D18" s="14"/>
      <c r="E18" s="13"/>
      <c r="F18" s="14"/>
      <c r="G18" s="13"/>
      <c r="H18" s="14"/>
      <c r="I18" s="8"/>
      <c r="J18" s="8"/>
      <c r="K18" s="8"/>
      <c r="L18" s="8"/>
      <c r="M18" s="8"/>
      <c r="N18" s="8"/>
      <c r="O18" s="13"/>
      <c r="P18" s="14"/>
      <c r="Q18" s="13"/>
      <c r="R18" s="14"/>
      <c r="S18" s="13"/>
      <c r="T18" s="14"/>
    </row>
    <row r="19" spans="1:20" ht="30.75" thickBot="1">
      <c r="A19" s="11" t="s">
        <v>43</v>
      </c>
      <c r="B19" s="12">
        <v>500</v>
      </c>
      <c r="C19" s="13"/>
      <c r="D19" s="14"/>
      <c r="E19" s="13"/>
      <c r="F19" s="14"/>
      <c r="G19" s="13"/>
      <c r="H19" s="14"/>
      <c r="I19" s="8"/>
      <c r="J19" s="8"/>
      <c r="K19" s="8"/>
      <c r="L19" s="8"/>
      <c r="M19" s="8"/>
      <c r="N19" s="8"/>
      <c r="O19" s="13"/>
      <c r="P19" s="14"/>
      <c r="Q19" s="13"/>
      <c r="R19" s="14"/>
      <c r="S19" s="13"/>
      <c r="T19" s="14"/>
    </row>
    <row r="20" spans="1:20" ht="15.75" thickBot="1">
      <c r="A20" s="11" t="s">
        <v>44</v>
      </c>
      <c r="B20" s="12">
        <v>600</v>
      </c>
      <c r="C20" s="13"/>
      <c r="D20" s="14"/>
      <c r="E20" s="13"/>
      <c r="F20" s="14"/>
      <c r="G20" s="13"/>
      <c r="H20" s="14"/>
      <c r="I20" s="8"/>
      <c r="J20" s="8"/>
      <c r="K20" s="8"/>
      <c r="L20" s="8"/>
      <c r="M20" s="8"/>
      <c r="N20" s="8"/>
      <c r="O20" s="13"/>
      <c r="P20" s="14"/>
      <c r="Q20" s="13"/>
      <c r="R20" s="14"/>
      <c r="S20" s="13"/>
      <c r="T20" s="14"/>
    </row>
    <row r="21" spans="1:20" ht="75.75" thickBot="1">
      <c r="A21" s="11" t="s">
        <v>45</v>
      </c>
      <c r="B21" s="12">
        <v>700</v>
      </c>
      <c r="C21" s="13">
        <f>E21+G21+O21</f>
        <v>6169.61</v>
      </c>
      <c r="D21" s="14">
        <f>(C21/C35)*100</f>
        <v>1.60140234069008E-2</v>
      </c>
      <c r="E21" s="13">
        <f>1356+4803.95</f>
        <v>6159.95</v>
      </c>
      <c r="F21" s="14">
        <f t="shared" si="1"/>
        <v>99.843426083658443</v>
      </c>
      <c r="G21" s="13"/>
      <c r="H21" s="14"/>
      <c r="I21" s="8"/>
      <c r="J21" s="8"/>
      <c r="K21" s="8"/>
      <c r="L21" s="8"/>
      <c r="M21" s="8"/>
      <c r="N21" s="8"/>
      <c r="O21" s="13">
        <f>Q21+S21</f>
        <v>9.66</v>
      </c>
      <c r="P21" s="14">
        <f t="shared" si="4"/>
        <v>0.15657391634155157</v>
      </c>
      <c r="Q21" s="13">
        <f>Q22+Q23+9.66</f>
        <v>9.66</v>
      </c>
      <c r="R21" s="14">
        <f t="shared" si="5"/>
        <v>0.15657391634155157</v>
      </c>
      <c r="S21" s="13"/>
      <c r="T21" s="14"/>
    </row>
    <row r="22" spans="1:20" ht="30.75" thickBot="1">
      <c r="A22" s="15" t="s">
        <v>75</v>
      </c>
      <c r="B22" s="16">
        <v>701</v>
      </c>
      <c r="C22" s="13"/>
      <c r="D22" s="14"/>
      <c r="E22" s="17"/>
      <c r="F22" s="14"/>
      <c r="G22" s="17"/>
      <c r="H22" s="14"/>
      <c r="I22" s="7"/>
      <c r="J22" s="7"/>
      <c r="K22" s="7"/>
      <c r="L22" s="7"/>
      <c r="M22" s="7"/>
      <c r="N22" s="7"/>
      <c r="O22" s="13"/>
      <c r="P22" s="14"/>
      <c r="Q22" s="17"/>
      <c r="R22" s="14"/>
      <c r="S22" s="17"/>
      <c r="T22" s="14"/>
    </row>
    <row r="23" spans="1:20" ht="30.75" thickBot="1">
      <c r="A23" s="15" t="s">
        <v>46</v>
      </c>
      <c r="B23" s="12">
        <v>702</v>
      </c>
      <c r="C23" s="13"/>
      <c r="D23" s="14"/>
      <c r="E23" s="13"/>
      <c r="F23" s="14"/>
      <c r="G23" s="13"/>
      <c r="H23" s="14"/>
      <c r="I23" s="8"/>
      <c r="J23" s="8"/>
      <c r="K23" s="8"/>
      <c r="L23" s="8"/>
      <c r="M23" s="8"/>
      <c r="N23" s="8"/>
      <c r="O23" s="13"/>
      <c r="P23" s="14"/>
      <c r="Q23" s="13"/>
      <c r="R23" s="14"/>
      <c r="S23" s="13"/>
      <c r="T23" s="14"/>
    </row>
    <row r="24" spans="1:20" ht="30.75" thickBot="1">
      <c r="A24" s="15" t="s">
        <v>47</v>
      </c>
      <c r="B24" s="12">
        <v>703</v>
      </c>
      <c r="C24" s="13">
        <f t="shared" si="0"/>
        <v>1356</v>
      </c>
      <c r="D24" s="14">
        <f>(C24/C35)*100</f>
        <v>3.5196739728698386E-3</v>
      </c>
      <c r="E24" s="13">
        <v>1356</v>
      </c>
      <c r="F24" s="14">
        <f t="shared" si="1"/>
        <v>100</v>
      </c>
      <c r="G24" s="13"/>
      <c r="H24" s="14"/>
      <c r="I24" s="8"/>
      <c r="J24" s="8"/>
      <c r="K24" s="8"/>
      <c r="L24" s="8"/>
      <c r="M24" s="8"/>
      <c r="N24" s="8"/>
      <c r="O24" s="13"/>
      <c r="P24" s="14"/>
      <c r="Q24" s="13"/>
      <c r="R24" s="14"/>
      <c r="S24" s="13"/>
      <c r="T24" s="14"/>
    </row>
    <row r="25" spans="1:20" ht="15.75" thickBot="1">
      <c r="A25" s="15" t="s">
        <v>48</v>
      </c>
      <c r="B25" s="12">
        <v>704</v>
      </c>
      <c r="C25" s="13"/>
      <c r="D25" s="14"/>
      <c r="E25" s="13"/>
      <c r="F25" s="14"/>
      <c r="G25" s="13"/>
      <c r="H25" s="14"/>
      <c r="I25" s="8"/>
      <c r="J25" s="8"/>
      <c r="K25" s="8"/>
      <c r="L25" s="8"/>
      <c r="M25" s="8"/>
      <c r="N25" s="8"/>
      <c r="O25" s="13"/>
      <c r="P25" s="14"/>
      <c r="Q25" s="13"/>
      <c r="R25" s="14"/>
      <c r="S25" s="13"/>
      <c r="T25" s="14"/>
    </row>
    <row r="26" spans="1:20" ht="15.75" thickBot="1">
      <c r="A26" s="15" t="s">
        <v>49</v>
      </c>
      <c r="B26" s="12">
        <v>705</v>
      </c>
      <c r="C26" s="13"/>
      <c r="D26" s="14"/>
      <c r="E26" s="13"/>
      <c r="F26" s="14"/>
      <c r="G26" s="13"/>
      <c r="H26" s="14"/>
      <c r="I26" s="8"/>
      <c r="J26" s="8"/>
      <c r="K26" s="8"/>
      <c r="L26" s="8"/>
      <c r="M26" s="8"/>
      <c r="N26" s="8"/>
      <c r="O26" s="13"/>
      <c r="P26" s="14"/>
      <c r="Q26" s="13"/>
      <c r="R26" s="14"/>
      <c r="S26" s="13"/>
      <c r="T26" s="14"/>
    </row>
    <row r="27" spans="1:20" ht="15.75" thickBot="1">
      <c r="A27" s="15" t="s">
        <v>50</v>
      </c>
      <c r="B27" s="12">
        <v>706</v>
      </c>
      <c r="C27" s="13"/>
      <c r="D27" s="14"/>
      <c r="E27" s="13"/>
      <c r="F27" s="14"/>
      <c r="G27" s="13"/>
      <c r="H27" s="14"/>
      <c r="I27" s="8"/>
      <c r="J27" s="8"/>
      <c r="K27" s="8"/>
      <c r="L27" s="8"/>
      <c r="M27" s="8"/>
      <c r="N27" s="8"/>
      <c r="O27" s="13"/>
      <c r="P27" s="14"/>
      <c r="Q27" s="13"/>
      <c r="R27" s="14"/>
      <c r="S27" s="13"/>
      <c r="T27" s="14"/>
    </row>
    <row r="28" spans="1:20" ht="15.75" thickBot="1">
      <c r="A28" s="15" t="s">
        <v>51</v>
      </c>
      <c r="B28" s="12">
        <v>707</v>
      </c>
      <c r="C28" s="13"/>
      <c r="D28" s="14"/>
      <c r="E28" s="13"/>
      <c r="F28" s="14"/>
      <c r="G28" s="13"/>
      <c r="H28" s="14"/>
      <c r="I28" s="8"/>
      <c r="J28" s="8"/>
      <c r="K28" s="8"/>
      <c r="L28" s="8"/>
      <c r="M28" s="8"/>
      <c r="N28" s="8"/>
      <c r="O28" s="13"/>
      <c r="P28" s="14"/>
      <c r="Q28" s="13"/>
      <c r="R28" s="14"/>
      <c r="S28" s="13"/>
      <c r="T28" s="14"/>
    </row>
    <row r="29" spans="1:20" ht="30.75" thickBot="1">
      <c r="A29" s="11" t="s">
        <v>52</v>
      </c>
      <c r="B29" s="12">
        <v>800</v>
      </c>
      <c r="C29" s="13"/>
      <c r="D29" s="14"/>
      <c r="E29" s="13"/>
      <c r="F29" s="14"/>
      <c r="G29" s="13"/>
      <c r="H29" s="14"/>
      <c r="I29" s="8"/>
      <c r="J29" s="8"/>
      <c r="K29" s="8"/>
      <c r="L29" s="8"/>
      <c r="M29" s="8"/>
      <c r="N29" s="8"/>
      <c r="O29" s="13"/>
      <c r="P29" s="14"/>
      <c r="Q29" s="13"/>
      <c r="R29" s="14"/>
      <c r="S29" s="13"/>
      <c r="T29" s="14"/>
    </row>
    <row r="30" spans="1:20" ht="60.75" thickBot="1">
      <c r="A30" s="15" t="s">
        <v>73</v>
      </c>
      <c r="B30" s="16">
        <v>801</v>
      </c>
      <c r="C30" s="13"/>
      <c r="D30" s="14"/>
      <c r="E30" s="17"/>
      <c r="F30" s="14"/>
      <c r="G30" s="17"/>
      <c r="H30" s="14"/>
      <c r="I30" s="7"/>
      <c r="J30" s="7"/>
      <c r="K30" s="7"/>
      <c r="L30" s="7"/>
      <c r="M30" s="7"/>
      <c r="N30" s="7"/>
      <c r="O30" s="13"/>
      <c r="P30" s="14"/>
      <c r="Q30" s="17"/>
      <c r="R30" s="14"/>
      <c r="S30" s="17"/>
      <c r="T30" s="14"/>
    </row>
    <row r="31" spans="1:20" ht="30.75" thickBot="1">
      <c r="A31" s="15" t="s">
        <v>53</v>
      </c>
      <c r="B31" s="12">
        <v>802</v>
      </c>
      <c r="C31" s="13"/>
      <c r="D31" s="14"/>
      <c r="E31" s="13"/>
      <c r="F31" s="14"/>
      <c r="G31" s="13"/>
      <c r="H31" s="14"/>
      <c r="I31" s="8"/>
      <c r="J31" s="8"/>
      <c r="K31" s="8"/>
      <c r="L31" s="8"/>
      <c r="M31" s="8"/>
      <c r="N31" s="8"/>
      <c r="O31" s="13"/>
      <c r="P31" s="14"/>
      <c r="Q31" s="13"/>
      <c r="R31" s="14"/>
      <c r="S31" s="13"/>
      <c r="T31" s="14"/>
    </row>
    <row r="32" spans="1:20" ht="15.75" thickBot="1">
      <c r="A32" s="11" t="s">
        <v>54</v>
      </c>
      <c r="B32" s="12">
        <v>900</v>
      </c>
      <c r="C32" s="13"/>
      <c r="D32" s="14"/>
      <c r="E32" s="13"/>
      <c r="F32" s="14"/>
      <c r="G32" s="13"/>
      <c r="H32" s="14"/>
      <c r="I32" s="8"/>
      <c r="J32" s="8"/>
      <c r="K32" s="8"/>
      <c r="L32" s="8"/>
      <c r="M32" s="8"/>
      <c r="N32" s="8"/>
      <c r="O32" s="13"/>
      <c r="P32" s="14"/>
      <c r="Q32" s="13"/>
      <c r="R32" s="14"/>
      <c r="S32" s="13"/>
      <c r="T32" s="14"/>
    </row>
    <row r="33" spans="1:20" ht="45.75" thickBot="1">
      <c r="A33" s="15" t="s">
        <v>74</v>
      </c>
      <c r="B33" s="16">
        <v>901</v>
      </c>
      <c r="C33" s="13"/>
      <c r="D33" s="14"/>
      <c r="E33" s="17"/>
      <c r="F33" s="14"/>
      <c r="G33" s="17"/>
      <c r="H33" s="14"/>
      <c r="I33" s="7"/>
      <c r="J33" s="7"/>
      <c r="K33" s="7"/>
      <c r="L33" s="7"/>
      <c r="M33" s="7"/>
      <c r="N33" s="7"/>
      <c r="O33" s="13"/>
      <c r="P33" s="14"/>
      <c r="Q33" s="17"/>
      <c r="R33" s="14"/>
      <c r="S33" s="17"/>
      <c r="T33" s="14"/>
    </row>
    <row r="34" spans="1:20" ht="45.75" thickBot="1">
      <c r="A34" s="15" t="s">
        <v>55</v>
      </c>
      <c r="B34" s="12">
        <v>902</v>
      </c>
      <c r="C34" s="13"/>
      <c r="D34" s="14"/>
      <c r="E34" s="13"/>
      <c r="F34" s="14"/>
      <c r="G34" s="13"/>
      <c r="H34" s="14"/>
      <c r="I34" s="8"/>
      <c r="J34" s="8"/>
      <c r="K34" s="8"/>
      <c r="L34" s="8"/>
      <c r="M34" s="8"/>
      <c r="N34" s="8"/>
      <c r="O34" s="13"/>
      <c r="P34" s="14"/>
      <c r="Q34" s="13"/>
      <c r="R34" s="14"/>
      <c r="S34" s="13"/>
      <c r="T34" s="14"/>
    </row>
    <row r="35" spans="1:20" ht="15.75" thickBot="1">
      <c r="A35" s="18" t="s">
        <v>1</v>
      </c>
      <c r="B35" s="12">
        <v>9000</v>
      </c>
      <c r="C35" s="13">
        <f>C8+C9+C10+C18+C19+C20+C21+C29+C32</f>
        <v>38526295.629999995</v>
      </c>
      <c r="D35" s="57">
        <f>D8+D9+D10+D18+D19+D20+D21+D29+D32</f>
        <v>100.00000000000001</v>
      </c>
      <c r="E35" s="13">
        <f>E8+E9+E10+E18+E19+E20+E21+E29+E32</f>
        <v>30862947.329999998</v>
      </c>
      <c r="F35" s="13"/>
      <c r="G35" s="13">
        <f>G8+G9+G10+G18+G19+G20+G21+G29+G32</f>
        <v>783641</v>
      </c>
      <c r="H35" s="13"/>
      <c r="I35" s="13"/>
      <c r="J35" s="13"/>
      <c r="K35" s="13"/>
      <c r="L35" s="13"/>
      <c r="M35" s="13"/>
      <c r="N35" s="13"/>
      <c r="O35" s="13">
        <f>O8+O9+O10+O18+O19+O20+O21+O29+O32</f>
        <v>6879707.3000000007</v>
      </c>
      <c r="P35" s="13"/>
      <c r="Q35" s="13">
        <f>Q8+Q9+Q10+Q18+Q19+Q20+Q21+Q29+Q32</f>
        <v>6790374.6000000006</v>
      </c>
      <c r="R35" s="13"/>
      <c r="S35" s="13">
        <f>S8+S9+S10+S18+S19+S20+S21+S29+S32</f>
        <v>89332.7</v>
      </c>
      <c r="T35" s="13"/>
    </row>
    <row r="36" spans="1:20">
      <c r="C36" s="19"/>
    </row>
    <row r="37" spans="1:20">
      <c r="E37" s="5"/>
      <c r="G37" s="5"/>
    </row>
    <row r="38" spans="1:20">
      <c r="C38" s="5"/>
    </row>
  </sheetData>
  <mergeCells count="21">
    <mergeCell ref="A1:T1"/>
    <mergeCell ref="A3:A6"/>
    <mergeCell ref="B3:B6"/>
    <mergeCell ref="C3:C6"/>
    <mergeCell ref="D3:D6"/>
    <mergeCell ref="E3:T3"/>
    <mergeCell ref="E4:E6"/>
    <mergeCell ref="F4:F6"/>
    <mergeCell ref="G4:G6"/>
    <mergeCell ref="H4:H6"/>
    <mergeCell ref="I4:L4"/>
    <mergeCell ref="M4:M6"/>
    <mergeCell ref="N4:N6"/>
    <mergeCell ref="O4:O6"/>
    <mergeCell ref="P4:P6"/>
    <mergeCell ref="Q4:T4"/>
    <mergeCell ref="I5:L5"/>
    <mergeCell ref="R5:R6"/>
    <mergeCell ref="S5:S6"/>
    <mergeCell ref="T5:T6"/>
    <mergeCell ref="Q5:Q6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7"/>
  <sheetViews>
    <sheetView view="pageBreakPreview" topLeftCell="A8" zoomScale="60" zoomScaleNormal="80" workbookViewId="0">
      <selection activeCell="E23" sqref="E23:E24"/>
    </sheetView>
  </sheetViews>
  <sheetFormatPr defaultColWidth="8.85546875" defaultRowHeight="15"/>
  <cols>
    <col min="1" max="1" width="29.28515625" customWidth="1"/>
    <col min="3" max="3" width="15.140625" customWidth="1"/>
    <col min="4" max="4" width="12.28515625" customWidth="1"/>
    <col min="5" max="5" width="15.28515625" customWidth="1"/>
    <col min="6" max="6" width="17.5703125" customWidth="1"/>
    <col min="7" max="7" width="16.7109375" customWidth="1"/>
    <col min="11" max="11" width="12.28515625" customWidth="1"/>
    <col min="12" max="12" width="15.42578125" customWidth="1"/>
    <col min="13" max="13" width="14.5703125" customWidth="1"/>
  </cols>
  <sheetData>
    <row r="1" spans="1:17" ht="32.450000000000003" customHeight="1">
      <c r="A1" s="58" t="s">
        <v>56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7" ht="15.75" thickBot="1">
      <c r="A2" s="3"/>
    </row>
    <row r="3" spans="1:17" ht="43.9" customHeight="1" thickBot="1">
      <c r="A3" s="67" t="s">
        <v>20</v>
      </c>
      <c r="B3" s="67" t="s">
        <v>3</v>
      </c>
      <c r="C3" s="64" t="s">
        <v>57</v>
      </c>
      <c r="D3" s="66"/>
      <c r="E3" s="64" t="s">
        <v>58</v>
      </c>
      <c r="F3" s="65"/>
      <c r="G3" s="65"/>
      <c r="H3" s="65"/>
      <c r="I3" s="65"/>
      <c r="J3" s="65"/>
      <c r="K3" s="66"/>
      <c r="L3" s="64" t="s">
        <v>59</v>
      </c>
      <c r="M3" s="65"/>
      <c r="N3" s="65"/>
      <c r="O3" s="65"/>
      <c r="P3" s="66"/>
    </row>
    <row r="4" spans="1:17" ht="15.75" thickBot="1">
      <c r="A4" s="69"/>
      <c r="B4" s="69"/>
      <c r="C4" s="67" t="s">
        <v>0</v>
      </c>
      <c r="D4" s="67" t="s">
        <v>60</v>
      </c>
      <c r="E4" s="67" t="s">
        <v>0</v>
      </c>
      <c r="F4" s="64" t="s">
        <v>61</v>
      </c>
      <c r="G4" s="65"/>
      <c r="H4" s="65"/>
      <c r="I4" s="65"/>
      <c r="J4" s="65"/>
      <c r="K4" s="66"/>
      <c r="L4" s="67" t="s">
        <v>0</v>
      </c>
      <c r="M4" s="64" t="s">
        <v>7</v>
      </c>
      <c r="N4" s="65"/>
      <c r="O4" s="65"/>
      <c r="P4" s="66"/>
    </row>
    <row r="5" spans="1:17" ht="105.75" thickBot="1">
      <c r="A5" s="68"/>
      <c r="B5" s="68"/>
      <c r="C5" s="68"/>
      <c r="D5" s="68"/>
      <c r="E5" s="68"/>
      <c r="F5" s="8" t="s">
        <v>62</v>
      </c>
      <c r="G5" s="8" t="s">
        <v>63</v>
      </c>
      <c r="H5" s="8" t="s">
        <v>64</v>
      </c>
      <c r="I5" s="8" t="s">
        <v>65</v>
      </c>
      <c r="J5" s="8" t="s">
        <v>66</v>
      </c>
      <c r="K5" s="8" t="s">
        <v>67</v>
      </c>
      <c r="L5" s="68"/>
      <c r="M5" s="8" t="s">
        <v>68</v>
      </c>
      <c r="N5" s="8" t="s">
        <v>69</v>
      </c>
      <c r="O5" s="8" t="s">
        <v>70</v>
      </c>
      <c r="P5" s="8" t="s">
        <v>71</v>
      </c>
    </row>
    <row r="6" spans="1:17" ht="15.75" thickBot="1">
      <c r="A6" s="7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</row>
    <row r="7" spans="1:17" ht="15.75" thickBot="1">
      <c r="A7" s="11" t="s">
        <v>4</v>
      </c>
      <c r="B7" s="12">
        <v>1000</v>
      </c>
      <c r="C7" s="13"/>
      <c r="D7" s="13"/>
      <c r="E7" s="13"/>
      <c r="F7" s="13"/>
      <c r="G7" s="13"/>
      <c r="H7" s="13"/>
      <c r="I7" s="13"/>
      <c r="J7" s="13"/>
      <c r="K7" s="13"/>
      <c r="L7" s="13">
        <v>885624.38</v>
      </c>
      <c r="M7" s="13">
        <v>885624.38</v>
      </c>
      <c r="N7" s="13"/>
      <c r="O7" s="13"/>
      <c r="P7" s="13"/>
    </row>
    <row r="8" spans="1:17" ht="48.6" customHeight="1" thickBot="1">
      <c r="A8" s="11" t="s">
        <v>5</v>
      </c>
      <c r="B8" s="12">
        <v>2000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ht="30.75" thickBot="1">
      <c r="A9" s="11" t="s">
        <v>6</v>
      </c>
      <c r="B9" s="12">
        <v>3000</v>
      </c>
      <c r="C9" s="13">
        <f>D9</f>
        <v>462971.46</v>
      </c>
      <c r="D9" s="13">
        <f>D10+D12+D13+D14</f>
        <v>462971.46</v>
      </c>
      <c r="E9" s="13">
        <f>F9</f>
        <v>488573.2</v>
      </c>
      <c r="F9" s="13">
        <f>F12+F13</f>
        <v>488573.2</v>
      </c>
      <c r="G9" s="13">
        <f>G12+G13</f>
        <v>487747.2</v>
      </c>
      <c r="H9" s="13"/>
      <c r="I9" s="13"/>
      <c r="J9" s="13"/>
      <c r="K9" s="13"/>
      <c r="L9" s="13">
        <f>L10+L12+L13</f>
        <v>439758.73</v>
      </c>
      <c r="M9" s="13">
        <f>M10+M12+M13</f>
        <v>439758.73</v>
      </c>
      <c r="N9" s="13"/>
      <c r="O9" s="13"/>
      <c r="P9" s="13"/>
      <c r="Q9" s="4"/>
    </row>
    <row r="10" spans="1:17">
      <c r="A10" s="20" t="s">
        <v>7</v>
      </c>
      <c r="B10" s="72">
        <v>3100</v>
      </c>
      <c r="C10" s="70"/>
      <c r="D10" s="70"/>
      <c r="E10" s="70"/>
      <c r="F10" s="70"/>
      <c r="G10" s="70"/>
      <c r="H10" s="70"/>
      <c r="I10" s="70"/>
      <c r="J10" s="70"/>
      <c r="K10" s="70"/>
      <c r="L10" s="70">
        <v>132335</v>
      </c>
      <c r="M10" s="70">
        <v>132335</v>
      </c>
      <c r="N10" s="70"/>
      <c r="O10" s="70"/>
      <c r="P10" s="70"/>
    </row>
    <row r="11" spans="1:17" ht="59.45" customHeight="1" thickBot="1">
      <c r="A11" s="15" t="s">
        <v>8</v>
      </c>
      <c r="B11" s="73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ht="70.150000000000006" customHeight="1" thickBot="1">
      <c r="A12" s="15" t="s">
        <v>9</v>
      </c>
      <c r="B12" s="12">
        <v>3200</v>
      </c>
      <c r="C12" s="13">
        <f>D12</f>
        <v>1894.4</v>
      </c>
      <c r="D12" s="13">
        <v>1894.4</v>
      </c>
      <c r="E12" s="13">
        <f>F12</f>
        <v>487747.2</v>
      </c>
      <c r="F12" s="13">
        <f>2020.02+485727.18</f>
        <v>487747.2</v>
      </c>
      <c r="G12" s="13">
        <v>487747.2</v>
      </c>
      <c r="H12" s="13"/>
      <c r="I12" s="13"/>
      <c r="J12" s="13"/>
      <c r="K12" s="13"/>
      <c r="L12" s="13">
        <v>307423.73</v>
      </c>
      <c r="M12" s="13">
        <f>206366.07+101057.66</f>
        <v>307423.73</v>
      </c>
      <c r="N12" s="13"/>
      <c r="O12" s="13"/>
      <c r="P12" s="13"/>
    </row>
    <row r="13" spans="1:17" ht="55.9" customHeight="1" thickBot="1">
      <c r="A13" s="15" t="s">
        <v>10</v>
      </c>
      <c r="B13" s="12">
        <v>3300</v>
      </c>
      <c r="C13" s="13">
        <f>D13</f>
        <v>461077.06</v>
      </c>
      <c r="D13" s="13">
        <v>461077.06</v>
      </c>
      <c r="E13" s="13">
        <f>F13</f>
        <v>826</v>
      </c>
      <c r="F13" s="13">
        <f>360+466</f>
        <v>826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1:17" ht="71.45" customHeight="1" thickBot="1">
      <c r="A14" s="15" t="s">
        <v>11</v>
      </c>
      <c r="B14" s="12">
        <v>3400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>
      <c r="A15" s="21" t="s">
        <v>12</v>
      </c>
      <c r="B15" s="72">
        <v>3410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</row>
    <row r="16" spans="1:17" ht="58.15" customHeight="1" thickBot="1">
      <c r="A16" s="22" t="s">
        <v>72</v>
      </c>
      <c r="B16" s="73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1:16" ht="79.150000000000006" customHeight="1" thickBot="1">
      <c r="A17" s="22" t="s">
        <v>13</v>
      </c>
      <c r="B17" s="12">
        <v>3420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6" ht="90" customHeight="1" thickBot="1">
      <c r="A18" s="22" t="s">
        <v>14</v>
      </c>
      <c r="B18" s="12">
        <v>3430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</row>
    <row r="19" spans="1:16" ht="39" customHeight="1" thickBot="1">
      <c r="A19" s="11" t="s">
        <v>15</v>
      </c>
      <c r="B19" s="12">
        <v>4000</v>
      </c>
      <c r="C19" s="13">
        <f>D19</f>
        <v>144037.07</v>
      </c>
      <c r="D19" s="13">
        <v>144037.07</v>
      </c>
      <c r="E19" s="13">
        <f>F19</f>
        <v>242123.68000000002</v>
      </c>
      <c r="F19" s="13">
        <f>2588.98+195761.2+43773.5</f>
        <v>242123.68000000002</v>
      </c>
      <c r="G19" s="13">
        <v>242123.68</v>
      </c>
      <c r="H19" s="13"/>
      <c r="I19" s="13"/>
      <c r="J19" s="13"/>
      <c r="K19" s="13"/>
      <c r="L19" s="13"/>
      <c r="M19" s="13"/>
      <c r="N19" s="13"/>
      <c r="O19" s="13"/>
      <c r="P19" s="13"/>
    </row>
    <row r="20" spans="1:16">
      <c r="A20" s="20" t="s">
        <v>12</v>
      </c>
      <c r="B20" s="72">
        <v>4100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</row>
    <row r="21" spans="1:16" ht="15.75" thickBot="1">
      <c r="A21" s="15" t="s">
        <v>16</v>
      </c>
      <c r="B21" s="73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</row>
    <row r="22" spans="1:16" ht="40.15" customHeight="1" thickBot="1">
      <c r="A22" s="11" t="s">
        <v>17</v>
      </c>
      <c r="B22" s="12">
        <v>5000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6" ht="40.15" customHeight="1">
      <c r="A23" s="20" t="s">
        <v>12</v>
      </c>
      <c r="B23" s="72">
        <v>5100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</row>
    <row r="24" spans="1:16" ht="57" customHeight="1" thickBot="1">
      <c r="A24" s="15" t="s">
        <v>18</v>
      </c>
      <c r="B24" s="73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</row>
    <row r="25" spans="1:16" ht="15.75" thickBot="1">
      <c r="A25" s="18" t="s">
        <v>1</v>
      </c>
      <c r="B25" s="12">
        <v>9000</v>
      </c>
      <c r="C25" s="13">
        <f>C7+C8+C9+C14+C19+C22</f>
        <v>607008.53</v>
      </c>
      <c r="D25" s="13" t="s">
        <v>2</v>
      </c>
      <c r="E25" s="13" t="s">
        <v>2</v>
      </c>
      <c r="F25" s="13">
        <f>F7+F8+F9+F19+F22</f>
        <v>730696.88</v>
      </c>
      <c r="G25" s="13">
        <f>G7+G8+G9+G19+G22</f>
        <v>729870.88</v>
      </c>
      <c r="H25" s="13"/>
      <c r="I25" s="13"/>
      <c r="J25" s="13"/>
      <c r="K25" s="13"/>
      <c r="L25" s="13">
        <f>L7+L9</f>
        <v>1325383.1099999999</v>
      </c>
      <c r="M25" s="13">
        <f>M7+M9</f>
        <v>1325383.1099999999</v>
      </c>
      <c r="N25" s="13"/>
      <c r="O25" s="13"/>
      <c r="P25" s="13"/>
    </row>
    <row r="26" spans="1:16">
      <c r="A26" s="23"/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3"/>
      <c r="N26" s="23"/>
      <c r="O26" s="23"/>
      <c r="P26" s="23"/>
    </row>
    <row r="27" spans="1:16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</sheetData>
  <mergeCells count="72">
    <mergeCell ref="P23:P24"/>
    <mergeCell ref="A1:P1"/>
    <mergeCell ref="J23:J24"/>
    <mergeCell ref="K23:K24"/>
    <mergeCell ref="L23:L24"/>
    <mergeCell ref="M23:M24"/>
    <mergeCell ref="N23:N24"/>
    <mergeCell ref="O23:O24"/>
    <mergeCell ref="O20:O21"/>
    <mergeCell ref="P20:P21"/>
    <mergeCell ref="B23:B24"/>
    <mergeCell ref="C23:C24"/>
    <mergeCell ref="D23:D24"/>
    <mergeCell ref="E23:E24"/>
    <mergeCell ref="F23:F24"/>
    <mergeCell ref="G23:G24"/>
    <mergeCell ref="H23:H24"/>
    <mergeCell ref="I23:I24"/>
    <mergeCell ref="I20:I21"/>
    <mergeCell ref="J20:J21"/>
    <mergeCell ref="K20:K21"/>
    <mergeCell ref="B15:B16"/>
    <mergeCell ref="C15:C16"/>
    <mergeCell ref="L20:L21"/>
    <mergeCell ref="M20:M21"/>
    <mergeCell ref="N20:N21"/>
    <mergeCell ref="N15:N16"/>
    <mergeCell ref="G20:G21"/>
    <mergeCell ref="H20:H21"/>
    <mergeCell ref="H15:H16"/>
    <mergeCell ref="I15:I16"/>
    <mergeCell ref="J15:J16"/>
    <mergeCell ref="B20:B21"/>
    <mergeCell ref="C20:C21"/>
    <mergeCell ref="D20:D21"/>
    <mergeCell ref="E20:E21"/>
    <mergeCell ref="F20:F21"/>
    <mergeCell ref="M10:M11"/>
    <mergeCell ref="N10:N11"/>
    <mergeCell ref="O10:O11"/>
    <mergeCell ref="P10:P11"/>
    <mergeCell ref="D15:D16"/>
    <mergeCell ref="E15:E16"/>
    <mergeCell ref="F15:F16"/>
    <mergeCell ref="G15:G16"/>
    <mergeCell ref="K10:K11"/>
    <mergeCell ref="P15:P16"/>
    <mergeCell ref="K15:K16"/>
    <mergeCell ref="L15:L16"/>
    <mergeCell ref="M15:M16"/>
    <mergeCell ref="O15:O16"/>
    <mergeCell ref="G10:G11"/>
    <mergeCell ref="H10:H11"/>
    <mergeCell ref="I10:I11"/>
    <mergeCell ref="J10:J11"/>
    <mergeCell ref="L10:L11"/>
    <mergeCell ref="B10:B11"/>
    <mergeCell ref="C10:C11"/>
    <mergeCell ref="D10:D11"/>
    <mergeCell ref="E10:E11"/>
    <mergeCell ref="F10:F11"/>
    <mergeCell ref="A3:A5"/>
    <mergeCell ref="B3:B5"/>
    <mergeCell ref="C3:D3"/>
    <mergeCell ref="E3:K3"/>
    <mergeCell ref="L3:P3"/>
    <mergeCell ref="C4:C5"/>
    <mergeCell ref="D4:D5"/>
    <mergeCell ref="E4:E5"/>
    <mergeCell ref="F4:K4"/>
    <mergeCell ref="L4:L5"/>
    <mergeCell ref="M4:P4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Q35"/>
  <sheetViews>
    <sheetView tabSelected="1" workbookViewId="0">
      <selection activeCell="N26" sqref="N26"/>
    </sheetView>
  </sheetViews>
  <sheetFormatPr defaultColWidth="8.85546875" defaultRowHeight="15"/>
  <cols>
    <col min="1" max="1" width="28.140625" style="1" customWidth="1"/>
    <col min="2" max="2" width="8.85546875" style="1"/>
    <col min="3" max="3" width="16.28515625" style="1" customWidth="1"/>
    <col min="4" max="7" width="8.85546875" style="1"/>
    <col min="8" max="8" width="10.140625" style="1" bestFit="1" customWidth="1"/>
    <col min="9" max="9" width="11.85546875" style="1" customWidth="1"/>
    <col min="10" max="10" width="11" style="1" customWidth="1"/>
    <col min="11" max="11" width="12.7109375" style="1" customWidth="1"/>
    <col min="12" max="12" width="12.28515625" style="1" customWidth="1"/>
    <col min="13" max="13" width="8.85546875" style="1" customWidth="1"/>
    <col min="14" max="14" width="13.140625" style="1" customWidth="1"/>
    <col min="15" max="15" width="9.7109375" style="1" customWidth="1"/>
    <col min="16" max="16" width="16.42578125" style="1" customWidth="1"/>
    <col min="17" max="17" width="22.7109375" style="1" customWidth="1"/>
    <col min="18" max="16384" width="8.85546875" style="1"/>
  </cols>
  <sheetData>
    <row r="1" spans="1:17" ht="18.75"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7">
      <c r="A2" s="83" t="s">
        <v>77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ht="18.75">
      <c r="E3" s="84"/>
      <c r="F3" s="84"/>
      <c r="G3" s="84"/>
      <c r="H3" s="84"/>
      <c r="I3" s="84"/>
      <c r="J3" s="84"/>
      <c r="K3" s="84"/>
      <c r="L3" s="84"/>
      <c r="M3" s="84"/>
    </row>
    <row r="4" spans="1:17" ht="18.600000000000001" customHeight="1">
      <c r="A4" s="78" t="s">
        <v>20</v>
      </c>
      <c r="B4" s="78" t="s">
        <v>3</v>
      </c>
      <c r="C4" s="78" t="s">
        <v>78</v>
      </c>
      <c r="D4" s="78"/>
      <c r="E4" s="85" t="s">
        <v>79</v>
      </c>
      <c r="F4" s="85"/>
      <c r="G4" s="85"/>
      <c r="H4" s="78" t="s">
        <v>80</v>
      </c>
      <c r="I4" s="78"/>
      <c r="J4" s="78"/>
      <c r="K4" s="78"/>
      <c r="L4" s="78"/>
      <c r="M4" s="78"/>
      <c r="N4" s="86" t="s">
        <v>81</v>
      </c>
      <c r="O4" s="86"/>
      <c r="P4" s="78" t="s">
        <v>82</v>
      </c>
      <c r="Q4" s="78" t="s">
        <v>83</v>
      </c>
    </row>
    <row r="5" spans="1:17" ht="46.9" customHeight="1">
      <c r="A5" s="78"/>
      <c r="B5" s="78"/>
      <c r="C5" s="78"/>
      <c r="D5" s="78"/>
      <c r="E5" s="85" t="s">
        <v>84</v>
      </c>
      <c r="F5" s="85"/>
      <c r="G5" s="85"/>
      <c r="H5" s="78"/>
      <c r="I5" s="78"/>
      <c r="J5" s="78"/>
      <c r="K5" s="78"/>
      <c r="L5" s="78"/>
      <c r="M5" s="78"/>
      <c r="N5" s="86"/>
      <c r="O5" s="86"/>
      <c r="P5" s="78"/>
      <c r="Q5" s="78"/>
    </row>
    <row r="6" spans="1:17">
      <c r="A6" s="78"/>
      <c r="B6" s="78"/>
      <c r="C6" s="78"/>
      <c r="D6" s="78"/>
      <c r="E6" s="87" t="s">
        <v>85</v>
      </c>
      <c r="F6" s="87"/>
      <c r="G6" s="87"/>
      <c r="H6" s="78"/>
      <c r="I6" s="78"/>
      <c r="J6" s="78"/>
      <c r="K6" s="78"/>
      <c r="L6" s="78"/>
      <c r="M6" s="78"/>
      <c r="N6" s="86"/>
      <c r="O6" s="86"/>
      <c r="P6" s="78"/>
      <c r="Q6" s="78"/>
    </row>
    <row r="7" spans="1:17">
      <c r="A7" s="78"/>
      <c r="B7" s="78"/>
      <c r="C7" s="78" t="s">
        <v>0</v>
      </c>
      <c r="D7" s="78" t="s">
        <v>86</v>
      </c>
      <c r="E7" s="85" t="s">
        <v>87</v>
      </c>
      <c r="F7" s="85"/>
      <c r="G7" s="26" t="s">
        <v>88</v>
      </c>
      <c r="H7" s="78" t="s">
        <v>0</v>
      </c>
      <c r="I7" s="78" t="s">
        <v>86</v>
      </c>
      <c r="J7" s="78" t="s">
        <v>89</v>
      </c>
      <c r="K7" s="78"/>
      <c r="L7" s="78"/>
      <c r="M7" s="78"/>
      <c r="N7" s="78" t="s">
        <v>90</v>
      </c>
      <c r="O7" s="78" t="s">
        <v>91</v>
      </c>
      <c r="P7" s="78"/>
      <c r="Q7" s="78"/>
    </row>
    <row r="8" spans="1:17">
      <c r="A8" s="78"/>
      <c r="B8" s="78"/>
      <c r="C8" s="78"/>
      <c r="D8" s="78"/>
      <c r="E8" s="26" t="s">
        <v>92</v>
      </c>
      <c r="F8" s="26" t="s">
        <v>92</v>
      </c>
      <c r="G8" s="26" t="s">
        <v>93</v>
      </c>
      <c r="H8" s="78"/>
      <c r="I8" s="78"/>
      <c r="J8" s="78" t="s">
        <v>94</v>
      </c>
      <c r="K8" s="25" t="s">
        <v>95</v>
      </c>
      <c r="L8" s="78" t="s">
        <v>96</v>
      </c>
      <c r="M8" s="78" t="s">
        <v>97</v>
      </c>
      <c r="N8" s="78"/>
      <c r="O8" s="78"/>
      <c r="P8" s="78"/>
      <c r="Q8" s="78"/>
    </row>
    <row r="9" spans="1:17" ht="60">
      <c r="A9" s="78"/>
      <c r="B9" s="78"/>
      <c r="C9" s="78"/>
      <c r="D9" s="78"/>
      <c r="E9" s="27" t="s">
        <v>98</v>
      </c>
      <c r="F9" s="27" t="s">
        <v>99</v>
      </c>
      <c r="G9" s="28"/>
      <c r="H9" s="78"/>
      <c r="I9" s="78"/>
      <c r="J9" s="78"/>
      <c r="K9" s="25" t="s">
        <v>100</v>
      </c>
      <c r="L9" s="78"/>
      <c r="M9" s="78"/>
      <c r="N9" s="78"/>
      <c r="O9" s="78"/>
      <c r="P9" s="78"/>
      <c r="Q9" s="78"/>
    </row>
    <row r="10" spans="1:17">
      <c r="A10" s="25">
        <v>1</v>
      </c>
      <c r="B10" s="25">
        <v>2</v>
      </c>
      <c r="C10" s="25">
        <v>3</v>
      </c>
      <c r="D10" s="25">
        <v>4</v>
      </c>
      <c r="E10" s="26">
        <v>5</v>
      </c>
      <c r="F10" s="26">
        <v>6</v>
      </c>
      <c r="G10" s="26">
        <v>7</v>
      </c>
      <c r="H10" s="25">
        <v>8</v>
      </c>
      <c r="I10" s="25">
        <v>9</v>
      </c>
      <c r="J10" s="25">
        <v>10</v>
      </c>
      <c r="K10" s="25">
        <v>11</v>
      </c>
      <c r="L10" s="25">
        <v>12</v>
      </c>
      <c r="M10" s="25">
        <v>13</v>
      </c>
      <c r="N10" s="25">
        <v>14</v>
      </c>
      <c r="O10" s="25">
        <v>15</v>
      </c>
      <c r="P10" s="25">
        <v>16</v>
      </c>
      <c r="Q10" s="25">
        <v>17</v>
      </c>
    </row>
    <row r="11" spans="1:17" ht="45.75" customHeight="1">
      <c r="A11" s="29" t="s">
        <v>4</v>
      </c>
      <c r="B11" s="25">
        <v>1000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5"/>
      <c r="P11" s="25"/>
      <c r="Q11" s="25"/>
    </row>
    <row r="12" spans="1:17" ht="39.6" customHeight="1">
      <c r="A12" s="29" t="s">
        <v>5</v>
      </c>
      <c r="B12" s="25">
        <v>2000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25"/>
      <c r="P12" s="30"/>
      <c r="Q12" s="30"/>
    </row>
    <row r="13" spans="1:17" ht="45.6" customHeight="1">
      <c r="A13" s="29" t="s">
        <v>6</v>
      </c>
      <c r="B13" s="25">
        <v>3000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1"/>
      <c r="P13" s="25"/>
      <c r="Q13" s="25"/>
    </row>
    <row r="14" spans="1:17" ht="16.899999999999999" customHeight="1">
      <c r="A14" s="32" t="s">
        <v>7</v>
      </c>
      <c r="B14" s="78">
        <v>3100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</row>
    <row r="15" spans="1:17" ht="37.9" customHeight="1">
      <c r="A15" s="32" t="s">
        <v>8</v>
      </c>
      <c r="B15" s="78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 spans="1:17" ht="49.15" customHeight="1">
      <c r="A16" s="32" t="s">
        <v>9</v>
      </c>
      <c r="B16" s="25">
        <v>3200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1"/>
      <c r="P16" s="25"/>
      <c r="Q16" s="25"/>
    </row>
    <row r="17" spans="1:17" ht="59.45" customHeight="1">
      <c r="A17" s="32" t="s">
        <v>10</v>
      </c>
      <c r="B17" s="25">
        <v>3300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1"/>
      <c r="P17" s="25"/>
      <c r="Q17" s="25"/>
    </row>
    <row r="18" spans="1:17" ht="51.6" customHeight="1">
      <c r="A18" s="32" t="s">
        <v>11</v>
      </c>
      <c r="B18" s="25">
        <v>3400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P18" s="30"/>
      <c r="Q18" s="30"/>
    </row>
    <row r="19" spans="1:17" ht="19.149999999999999" customHeight="1">
      <c r="A19" s="32" t="s">
        <v>12</v>
      </c>
      <c r="B19" s="78">
        <v>3410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80"/>
      <c r="P19" s="74"/>
      <c r="Q19" s="74"/>
    </row>
    <row r="20" spans="1:17" ht="28.15" customHeight="1">
      <c r="A20" s="32" t="s">
        <v>103</v>
      </c>
      <c r="B20" s="78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81"/>
      <c r="P20" s="75"/>
      <c r="Q20" s="75"/>
    </row>
    <row r="21" spans="1:17" ht="72.599999999999994" customHeight="1">
      <c r="A21" s="32" t="s">
        <v>13</v>
      </c>
      <c r="B21" s="25">
        <v>3420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  <c r="P21" s="30"/>
      <c r="Q21" s="30"/>
    </row>
    <row r="22" spans="1:17" ht="66.599999999999994" customHeight="1">
      <c r="A22" s="32" t="s">
        <v>14</v>
      </c>
      <c r="B22" s="25">
        <v>3430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  <c r="P22" s="30"/>
      <c r="Q22" s="30"/>
    </row>
    <row r="23" spans="1:17" ht="49.9" customHeight="1">
      <c r="A23" s="29" t="s">
        <v>15</v>
      </c>
      <c r="B23" s="25">
        <v>4000</v>
      </c>
      <c r="C23" s="30">
        <v>7077.4</v>
      </c>
      <c r="D23" s="30"/>
      <c r="E23" s="30"/>
      <c r="F23" s="30"/>
      <c r="G23" s="30"/>
      <c r="H23" s="30">
        <v>120326.57</v>
      </c>
      <c r="I23" s="30"/>
      <c r="J23" s="30">
        <v>120326.57</v>
      </c>
      <c r="K23" s="30"/>
      <c r="L23" s="30"/>
      <c r="M23" s="30"/>
      <c r="N23" s="30">
        <f>C23-H23</f>
        <v>-113249.17000000001</v>
      </c>
      <c r="O23" s="31"/>
      <c r="P23" s="25" t="s">
        <v>101</v>
      </c>
      <c r="Q23" s="25" t="s">
        <v>102</v>
      </c>
    </row>
    <row r="24" spans="1:17">
      <c r="A24" s="32" t="s">
        <v>12</v>
      </c>
      <c r="B24" s="78">
        <v>4100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80"/>
      <c r="P24" s="74"/>
      <c r="Q24" s="74"/>
    </row>
    <row r="25" spans="1:17" ht="24.6" customHeight="1">
      <c r="A25" s="32" t="s">
        <v>16</v>
      </c>
      <c r="B25" s="78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81"/>
      <c r="P25" s="75"/>
      <c r="Q25" s="75"/>
    </row>
    <row r="26" spans="1:17" ht="42" customHeight="1">
      <c r="A26" s="29" t="s">
        <v>17</v>
      </c>
      <c r="B26" s="25">
        <v>5000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1"/>
      <c r="P26" s="25"/>
      <c r="Q26" s="25"/>
    </row>
    <row r="27" spans="1:17">
      <c r="A27" s="32" t="s">
        <v>12</v>
      </c>
      <c r="B27" s="78">
        <v>5100</v>
      </c>
      <c r="C27" s="79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80"/>
      <c r="P27" s="74"/>
      <c r="Q27" s="74"/>
    </row>
    <row r="28" spans="1:17" ht="43.15" customHeight="1">
      <c r="A28" s="32" t="s">
        <v>18</v>
      </c>
      <c r="B28" s="78"/>
      <c r="C28" s="79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81"/>
      <c r="P28" s="75"/>
      <c r="Q28" s="75"/>
    </row>
    <row r="29" spans="1:17">
      <c r="A29" s="33" t="s">
        <v>1</v>
      </c>
      <c r="B29" s="25">
        <v>9000</v>
      </c>
      <c r="C29" s="30">
        <f>C11+C12+C13+C23+C26</f>
        <v>7077.4</v>
      </c>
      <c r="D29" s="25" t="s">
        <v>2</v>
      </c>
      <c r="E29" s="30"/>
      <c r="F29" s="30"/>
      <c r="G29" s="30"/>
      <c r="H29" s="25" t="s">
        <v>2</v>
      </c>
      <c r="I29" s="30"/>
      <c r="J29" s="30">
        <f>J23</f>
        <v>120326.57</v>
      </c>
      <c r="K29" s="30"/>
      <c r="L29" s="30"/>
      <c r="M29" s="30"/>
      <c r="N29" s="30">
        <f>N11+N12+N13+N23+N26</f>
        <v>-113249.17000000001</v>
      </c>
      <c r="O29" s="31"/>
      <c r="P29" s="30"/>
      <c r="Q29" s="30"/>
    </row>
    <row r="31" spans="1:17">
      <c r="A31" s="34" t="s">
        <v>104</v>
      </c>
    </row>
    <row r="32" spans="1:17">
      <c r="A32" s="76" t="s">
        <v>105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</row>
    <row r="33" spans="1:17">
      <c r="A33" s="76" t="s">
        <v>106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</row>
    <row r="34" spans="1:17" ht="32.450000000000003" customHeight="1">
      <c r="A34" s="77" t="s">
        <v>107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</row>
    <row r="35" spans="1:17">
      <c r="A35" s="76" t="s">
        <v>108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</row>
  </sheetData>
  <mergeCells count="92">
    <mergeCell ref="D1:O1"/>
    <mergeCell ref="A2:Q2"/>
    <mergeCell ref="E3:M3"/>
    <mergeCell ref="A4:A9"/>
    <mergeCell ref="B4:B9"/>
    <mergeCell ref="C4:D6"/>
    <mergeCell ref="E4:G4"/>
    <mergeCell ref="H4:M6"/>
    <mergeCell ref="N4:O6"/>
    <mergeCell ref="P4:P9"/>
    <mergeCell ref="Q4:Q9"/>
    <mergeCell ref="E5:G5"/>
    <mergeCell ref="E6:G6"/>
    <mergeCell ref="C7:C9"/>
    <mergeCell ref="D7:D9"/>
    <mergeCell ref="E7:F7"/>
    <mergeCell ref="H7:H9"/>
    <mergeCell ref="I7:I9"/>
    <mergeCell ref="J7:M7"/>
    <mergeCell ref="N7:N9"/>
    <mergeCell ref="B14:B15"/>
    <mergeCell ref="C14:C15"/>
    <mergeCell ref="D14:D15"/>
    <mergeCell ref="E14:E15"/>
    <mergeCell ref="F14:F15"/>
    <mergeCell ref="L14:L15"/>
    <mergeCell ref="M14:M15"/>
    <mergeCell ref="O7:O9"/>
    <mergeCell ref="J8:J9"/>
    <mergeCell ref="L8:L9"/>
    <mergeCell ref="M8:M9"/>
    <mergeCell ref="G19:G20"/>
    <mergeCell ref="H14:H15"/>
    <mergeCell ref="I14:I15"/>
    <mergeCell ref="J14:J15"/>
    <mergeCell ref="K14:K15"/>
    <mergeCell ref="G14:G15"/>
    <mergeCell ref="M19:M20"/>
    <mergeCell ref="N14:N15"/>
    <mergeCell ref="O14:O15"/>
    <mergeCell ref="J19:J20"/>
    <mergeCell ref="K19:K20"/>
    <mergeCell ref="L19:L20"/>
    <mergeCell ref="P14:P15"/>
    <mergeCell ref="Q14:Q15"/>
    <mergeCell ref="N19:N20"/>
    <mergeCell ref="O19:O20"/>
    <mergeCell ref="Q24:Q25"/>
    <mergeCell ref="P19:P20"/>
    <mergeCell ref="Q19:Q20"/>
    <mergeCell ref="H19:H20"/>
    <mergeCell ref="I19:I20"/>
    <mergeCell ref="B24:B25"/>
    <mergeCell ref="C24:C25"/>
    <mergeCell ref="D24:D25"/>
    <mergeCell ref="E24:E25"/>
    <mergeCell ref="F24:F25"/>
    <mergeCell ref="B19:B20"/>
    <mergeCell ref="C19:C20"/>
    <mergeCell ref="D19:D20"/>
    <mergeCell ref="E19:E20"/>
    <mergeCell ref="F19:F20"/>
    <mergeCell ref="G27:G28"/>
    <mergeCell ref="N27:N28"/>
    <mergeCell ref="O27:O28"/>
    <mergeCell ref="P27:P28"/>
    <mergeCell ref="J24:J25"/>
    <mergeCell ref="K24:K25"/>
    <mergeCell ref="L24:L25"/>
    <mergeCell ref="M24:M25"/>
    <mergeCell ref="P24:P25"/>
    <mergeCell ref="N24:N25"/>
    <mergeCell ref="O24:O25"/>
    <mergeCell ref="G24:G25"/>
    <mergeCell ref="H24:H25"/>
    <mergeCell ref="I24:I25"/>
    <mergeCell ref="Q27:Q28"/>
    <mergeCell ref="A32:Q32"/>
    <mergeCell ref="A33:Q33"/>
    <mergeCell ref="A34:Q34"/>
    <mergeCell ref="A35:Q35"/>
    <mergeCell ref="H27:H28"/>
    <mergeCell ref="I27:I28"/>
    <mergeCell ref="J27:J28"/>
    <mergeCell ref="K27:K28"/>
    <mergeCell ref="L27:L28"/>
    <mergeCell ref="M27:M28"/>
    <mergeCell ref="B27:B28"/>
    <mergeCell ref="C27:C28"/>
    <mergeCell ref="D27:D28"/>
    <mergeCell ref="E27:E28"/>
    <mergeCell ref="F27:F28"/>
  </mergeCells>
  <hyperlinks>
    <hyperlink ref="E6" location="P973" display="P973"/>
    <hyperlink ref="N4" location="P976" display="P976"/>
    <hyperlink ref="E9" location="P974" display="P974"/>
    <hyperlink ref="F9" location="P975" display="P975"/>
  </hyperlink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 1. (1.1.1 (р.1.))</vt:lpstr>
      <vt:lpstr>Р.1.(п.1.1.1 (р.2))</vt:lpstr>
      <vt:lpstr>Р.1. (п.1.3.1.)</vt:lpstr>
      <vt:lpstr>Р.1( п.1.4)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2025-02-19T09:11:54Z</dcterms:modified>
</cp:coreProperties>
</file>